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ento_zošit" defaultThemeVersion="124226"/>
  <mc:AlternateContent xmlns:mc="http://schemas.openxmlformats.org/markup-compatibility/2006">
    <mc:Choice Requires="x15">
      <x15ac:absPath xmlns:x15ac="http://schemas.microsoft.com/office/spreadsheetml/2010/11/ac" url="https://d.docs.live.net/4b4553d1e817881f/Počítač/Ryby/Výsledky 2026/Method Feeder/"/>
    </mc:Choice>
  </mc:AlternateContent>
  <xr:revisionPtr revIDLastSave="8" documentId="8_{B37A5A49-504B-4EDB-8FB8-7BE23B507F98}" xr6:coauthVersionLast="47" xr6:coauthVersionMax="47" xr10:uidLastSave="{9774C2B3-2706-4FC5-9FC3-50342FBAC207}"/>
  <bookViews>
    <workbookView xWindow="-108" yWindow="-108" windowWidth="23256" windowHeight="12456" tabRatio="839" activeTab="5" xr2:uid="{00000000-000D-0000-FFFF-FFFF00000000}"/>
  </bookViews>
  <sheets>
    <sheet name="Zoznam tímov a pretekárov" sheetId="63" r:id="rId1"/>
    <sheet name="15 družstiev Pretek č. 1" sheetId="15" r:id="rId2"/>
    <sheet name="15 družstiev Pretek č. 2" sheetId="65" r:id="rId3"/>
    <sheet name="Priebežné poradie po 1. a 2. k." sheetId="62" r:id="rId4"/>
    <sheet name="15 družstiev Pretek č. 3" sheetId="66" r:id="rId5"/>
    <sheet name="15 družstiev Pretek č. 4" sheetId="68" r:id="rId6"/>
    <sheet name="Priebežné poradie po 3. a 4 " sheetId="69" r:id="rId7"/>
    <sheet name="15 družstiev Pretek č. 5" sheetId="75" r:id="rId8"/>
    <sheet name="15 družstiev Pretek č. 6" sheetId="76" r:id="rId9"/>
    <sheet name="Priebežné poradie po 5. a 6 " sheetId="77" r:id="rId10"/>
    <sheet name="15 družstiev Pretek č. 7" sheetId="80" r:id="rId11"/>
    <sheet name="15 družstiev Pretek č. 8" sheetId="81" r:id="rId12"/>
    <sheet name="Konecne poradie" sheetId="82" r:id="rId13"/>
    <sheet name="vazne1" sheetId="84" r:id="rId14"/>
    <sheet name="vazne2" sheetId="85" r:id="rId15"/>
    <sheet name="vazne3" sheetId="86" r:id="rId16"/>
    <sheet name="vazne4" sheetId="71" r:id="rId17"/>
    <sheet name="vazne5" sheetId="87" r:id="rId18"/>
    <sheet name="vazne6" sheetId="88" r:id="rId19"/>
    <sheet name="vazne7" sheetId="89" r:id="rId20"/>
    <sheet name="vazne8" sheetId="90" r:id="rId21"/>
  </sheets>
  <definedNames>
    <definedName name="_xlnm.Print_Area" localSheetId="1">'15 družstiev Pretek č. 1'!$A$1:$Q$35</definedName>
    <definedName name="_xlnm.Print_Area" localSheetId="2">'15 družstiev Pretek č. 2'!$A$1:$V$35</definedName>
    <definedName name="_xlnm.Print_Area" localSheetId="4">'15 družstiev Pretek č. 3'!$A$1:$V$35</definedName>
    <definedName name="_xlnm.Print_Area" localSheetId="5">'15 družstiev Pretek č. 4'!$A$1:$V$35</definedName>
    <definedName name="_xlnm.Print_Area" localSheetId="7">'15 družstiev Pretek č. 5'!$A$1:$V$35</definedName>
    <definedName name="_xlnm.Print_Area" localSheetId="8">'15 družstiev Pretek č. 6'!$A$1:$V$35</definedName>
    <definedName name="_xlnm.Print_Area" localSheetId="10">'15 družstiev Pretek č. 7'!$A$1:$V$35</definedName>
    <definedName name="_xlnm.Print_Area" localSheetId="11">'15 družstiev Pretek č. 8'!$A$1:$V$35</definedName>
    <definedName name="_xlnm.Print_Area" localSheetId="12">'Konecne poradie'!$A$1:$Q$20</definedName>
    <definedName name="_xlnm.Print_Area" localSheetId="3">'Priebežné poradie po 1. a 2. k.'!$A$1:$Q$20</definedName>
    <definedName name="_xlnm.Print_Area" localSheetId="6">'Priebežné poradie po 3. a 4 '!$A$1:$Q$20</definedName>
    <definedName name="_xlnm.Print_Area" localSheetId="9">'Priebežné poradie po 5. a 6 '!$A$1:$Q$20</definedName>
    <definedName name="_xlnm.Print_Area" localSheetId="13">vazne1!$A$1:$AH$15</definedName>
    <definedName name="_xlnm.Print_Area" localSheetId="14">vazne2!$A$1:$AH$15</definedName>
    <definedName name="_xlnm.Print_Area" localSheetId="15">vazne3!$A$1:$AH$15</definedName>
    <definedName name="_xlnm.Print_Area" localSheetId="16">vazne4!$A$1:$AH$24</definedName>
    <definedName name="_xlnm.Print_Area" localSheetId="17">vazne5!$A$1:$AH$24</definedName>
    <definedName name="_xlnm.Print_Area" localSheetId="18">vazne6!$A$1:$AH$24</definedName>
    <definedName name="_xlnm.Print_Area" localSheetId="19">vazne7!$A$1:$AH$24</definedName>
    <definedName name="_xlnm.Print_Area" localSheetId="20">vazne8!$A$1:$AH$24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66" l="1"/>
  <c r="O15" i="66"/>
  <c r="O13" i="66"/>
  <c r="B10" i="62"/>
  <c r="B15" i="62"/>
  <c r="B14" i="62"/>
  <c r="B13" i="62"/>
  <c r="B12" i="62"/>
  <c r="B11" i="62"/>
  <c r="B9" i="62"/>
  <c r="B8" i="62"/>
  <c r="B7" i="62"/>
  <c r="B6" i="62"/>
  <c r="B5" i="62"/>
  <c r="B15" i="69"/>
  <c r="B14" i="69"/>
  <c r="B13" i="69"/>
  <c r="B12" i="69"/>
  <c r="B11" i="69"/>
  <c r="B10" i="69"/>
  <c r="B9" i="69"/>
  <c r="B8" i="69"/>
  <c r="B7" i="69"/>
  <c r="B6" i="69"/>
  <c r="B5" i="69"/>
  <c r="B16" i="77" l="1"/>
  <c r="AQ20" i="68"/>
  <c r="AQ19" i="68"/>
  <c r="AQ18" i="68"/>
  <c r="AM20" i="68"/>
  <c r="AM19" i="68"/>
  <c r="AM18" i="68"/>
  <c r="AI20" i="68"/>
  <c r="AI19" i="68"/>
  <c r="AI18" i="68"/>
  <c r="AE20" i="68"/>
  <c r="AE19" i="68"/>
  <c r="AE18" i="68"/>
  <c r="AQ20" i="81"/>
  <c r="AQ19" i="81"/>
  <c r="AQ18" i="81"/>
  <c r="AM20" i="81"/>
  <c r="AM19" i="81"/>
  <c r="AM18" i="81"/>
  <c r="AI20" i="81"/>
  <c r="AI19" i="81"/>
  <c r="AI18" i="81"/>
  <c r="AE20" i="81"/>
  <c r="AE19" i="81"/>
  <c r="AE18" i="81"/>
  <c r="AQ20" i="80"/>
  <c r="AQ19" i="80"/>
  <c r="AQ18" i="80"/>
  <c r="AM20" i="80"/>
  <c r="AM19" i="80"/>
  <c r="AM18" i="80"/>
  <c r="AI20" i="80"/>
  <c r="AI19" i="80"/>
  <c r="AI18" i="80"/>
  <c r="AE20" i="80"/>
  <c r="AE19" i="80"/>
  <c r="AE18" i="80"/>
  <c r="AQ20" i="76"/>
  <c r="AQ19" i="76"/>
  <c r="AQ18" i="76"/>
  <c r="AM20" i="76"/>
  <c r="AM19" i="76"/>
  <c r="AM18" i="76"/>
  <c r="AI20" i="76"/>
  <c r="AI19" i="76"/>
  <c r="AI18" i="76"/>
  <c r="AE20" i="76"/>
  <c r="AE19" i="76"/>
  <c r="AE18" i="76"/>
  <c r="AQ20" i="75"/>
  <c r="AQ19" i="75"/>
  <c r="AQ18" i="75"/>
  <c r="AM20" i="75"/>
  <c r="AM19" i="75"/>
  <c r="AM18" i="75"/>
  <c r="AI20" i="75"/>
  <c r="AI19" i="75"/>
  <c r="AI18" i="75"/>
  <c r="AI17" i="75"/>
  <c r="AE20" i="75"/>
  <c r="AE19" i="75"/>
  <c r="AE18" i="75"/>
  <c r="AD42" i="90"/>
  <c r="AC42" i="90"/>
  <c r="AB42" i="90"/>
  <c r="U42" i="90"/>
  <c r="T42" i="90"/>
  <c r="S42" i="90"/>
  <c r="L42" i="90"/>
  <c r="K42" i="90"/>
  <c r="J42" i="90"/>
  <c r="C42" i="90"/>
  <c r="B42" i="90"/>
  <c r="A42" i="90"/>
  <c r="AD41" i="90"/>
  <c r="AC41" i="90"/>
  <c r="AB41" i="90"/>
  <c r="U41" i="90"/>
  <c r="T41" i="90"/>
  <c r="S41" i="90"/>
  <c r="L41" i="90"/>
  <c r="K41" i="90"/>
  <c r="J41" i="90"/>
  <c r="C41" i="90"/>
  <c r="B41" i="90"/>
  <c r="A41" i="90"/>
  <c r="AD40" i="90"/>
  <c r="AC40" i="90"/>
  <c r="AB40" i="90"/>
  <c r="U40" i="90"/>
  <c r="T40" i="90"/>
  <c r="S40" i="90"/>
  <c r="L40" i="90"/>
  <c r="K40" i="90"/>
  <c r="J40" i="90"/>
  <c r="C40" i="90"/>
  <c r="B40" i="90"/>
  <c r="A40" i="90"/>
  <c r="AD39" i="90"/>
  <c r="AC39" i="90"/>
  <c r="AB39" i="90"/>
  <c r="U39" i="90"/>
  <c r="T39" i="90"/>
  <c r="S39" i="90"/>
  <c r="L39" i="90"/>
  <c r="K39" i="90"/>
  <c r="J39" i="90"/>
  <c r="C39" i="90"/>
  <c r="B39" i="90"/>
  <c r="A39" i="90"/>
  <c r="AD38" i="90"/>
  <c r="AC38" i="90"/>
  <c r="AB38" i="90"/>
  <c r="U38" i="90"/>
  <c r="T38" i="90"/>
  <c r="S38" i="90"/>
  <c r="L38" i="90"/>
  <c r="K38" i="90"/>
  <c r="J38" i="90"/>
  <c r="C38" i="90"/>
  <c r="B38" i="90"/>
  <c r="A38" i="90"/>
  <c r="AD37" i="90"/>
  <c r="AC37" i="90"/>
  <c r="AB37" i="90"/>
  <c r="U37" i="90"/>
  <c r="T37" i="90"/>
  <c r="S37" i="90"/>
  <c r="L37" i="90"/>
  <c r="K37" i="90"/>
  <c r="J37" i="90"/>
  <c r="C37" i="90"/>
  <c r="B37" i="90"/>
  <c r="A37" i="90"/>
  <c r="AD36" i="90"/>
  <c r="AC36" i="90"/>
  <c r="AB36" i="90"/>
  <c r="U36" i="90"/>
  <c r="T36" i="90"/>
  <c r="S36" i="90"/>
  <c r="L36" i="90"/>
  <c r="K36" i="90"/>
  <c r="J36" i="90"/>
  <c r="C36" i="90"/>
  <c r="B36" i="90"/>
  <c r="A36" i="90"/>
  <c r="AD35" i="90"/>
  <c r="AC35" i="90"/>
  <c r="AB35" i="90"/>
  <c r="U35" i="90"/>
  <c r="T35" i="90"/>
  <c r="S35" i="90"/>
  <c r="L35" i="90"/>
  <c r="K35" i="90"/>
  <c r="J35" i="90"/>
  <c r="C35" i="90"/>
  <c r="B35" i="90"/>
  <c r="A35" i="90"/>
  <c r="AD34" i="90"/>
  <c r="AC34" i="90"/>
  <c r="AB34" i="90"/>
  <c r="U34" i="90"/>
  <c r="T34" i="90"/>
  <c r="S34" i="90"/>
  <c r="L34" i="90"/>
  <c r="K34" i="90"/>
  <c r="J34" i="90"/>
  <c r="C34" i="90"/>
  <c r="B34" i="90"/>
  <c r="A34" i="90"/>
  <c r="AD33" i="90"/>
  <c r="AC33" i="90"/>
  <c r="AB33" i="90"/>
  <c r="U33" i="90"/>
  <c r="T33" i="90"/>
  <c r="S33" i="90"/>
  <c r="L33" i="90"/>
  <c r="K33" i="90"/>
  <c r="J33" i="90"/>
  <c r="C33" i="90"/>
  <c r="B33" i="90"/>
  <c r="A33" i="90"/>
  <c r="AD32" i="90"/>
  <c r="AC32" i="90"/>
  <c r="AB32" i="90"/>
  <c r="U32" i="90"/>
  <c r="T32" i="90"/>
  <c r="S32" i="90"/>
  <c r="L32" i="90"/>
  <c r="K32" i="90"/>
  <c r="J32" i="90"/>
  <c r="C32" i="90"/>
  <c r="B32" i="90"/>
  <c r="A32" i="90"/>
  <c r="AD31" i="90"/>
  <c r="AC31" i="90"/>
  <c r="AB31" i="90"/>
  <c r="U31" i="90"/>
  <c r="T31" i="90"/>
  <c r="S31" i="90"/>
  <c r="L31" i="90"/>
  <c r="K31" i="90"/>
  <c r="J31" i="90"/>
  <c r="C31" i="90"/>
  <c r="B31" i="90"/>
  <c r="A31" i="90"/>
  <c r="AD30" i="90"/>
  <c r="AC30" i="90"/>
  <c r="AB30" i="90"/>
  <c r="U30" i="90"/>
  <c r="T30" i="90"/>
  <c r="S30" i="90"/>
  <c r="L30" i="90"/>
  <c r="K30" i="90"/>
  <c r="J30" i="90"/>
  <c r="C30" i="90"/>
  <c r="B30" i="90"/>
  <c r="A30" i="90"/>
  <c r="AD29" i="90"/>
  <c r="AC29" i="90"/>
  <c r="AB29" i="90"/>
  <c r="U29" i="90"/>
  <c r="T29" i="90"/>
  <c r="S29" i="90"/>
  <c r="L29" i="90"/>
  <c r="K29" i="90"/>
  <c r="J29" i="90"/>
  <c r="C29" i="90"/>
  <c r="B29" i="90"/>
  <c r="A29" i="90"/>
  <c r="AD28" i="90"/>
  <c r="AC28" i="90"/>
  <c r="AB28" i="90"/>
  <c r="U28" i="90"/>
  <c r="T28" i="90"/>
  <c r="S28" i="90"/>
  <c r="L28" i="90"/>
  <c r="K28" i="90"/>
  <c r="J28" i="90"/>
  <c r="N36" i="90" s="1"/>
  <c r="C28" i="90"/>
  <c r="B28" i="90"/>
  <c r="A28" i="90"/>
  <c r="AD42" i="89"/>
  <c r="AC42" i="89"/>
  <c r="AB42" i="89"/>
  <c r="U42" i="89"/>
  <c r="T42" i="89"/>
  <c r="S42" i="89"/>
  <c r="L42" i="89"/>
  <c r="K42" i="89"/>
  <c r="J42" i="89"/>
  <c r="C42" i="89"/>
  <c r="B42" i="89"/>
  <c r="A42" i="89"/>
  <c r="AD41" i="89"/>
  <c r="AC41" i="89"/>
  <c r="AB41" i="89"/>
  <c r="U41" i="89"/>
  <c r="T41" i="89"/>
  <c r="S41" i="89"/>
  <c r="L41" i="89"/>
  <c r="K41" i="89"/>
  <c r="J41" i="89"/>
  <c r="C41" i="89"/>
  <c r="B41" i="89"/>
  <c r="A41" i="89"/>
  <c r="AD40" i="89"/>
  <c r="AC40" i="89"/>
  <c r="AB40" i="89"/>
  <c r="U40" i="89"/>
  <c r="T40" i="89"/>
  <c r="S40" i="89"/>
  <c r="L40" i="89"/>
  <c r="K40" i="89"/>
  <c r="J40" i="89"/>
  <c r="C40" i="89"/>
  <c r="B40" i="89"/>
  <c r="A40" i="89"/>
  <c r="AD39" i="89"/>
  <c r="AC39" i="89"/>
  <c r="AB39" i="89"/>
  <c r="U39" i="89"/>
  <c r="T39" i="89"/>
  <c r="S39" i="89"/>
  <c r="L39" i="89"/>
  <c r="K39" i="89"/>
  <c r="J39" i="89"/>
  <c r="C39" i="89"/>
  <c r="B39" i="89"/>
  <c r="A39" i="89"/>
  <c r="AD38" i="89"/>
  <c r="AC38" i="89"/>
  <c r="AB38" i="89"/>
  <c r="U38" i="89"/>
  <c r="T38" i="89"/>
  <c r="S38" i="89"/>
  <c r="L38" i="89"/>
  <c r="K38" i="89"/>
  <c r="J38" i="89"/>
  <c r="C38" i="89"/>
  <c r="B38" i="89"/>
  <c r="A38" i="89"/>
  <c r="AD37" i="89"/>
  <c r="AC37" i="89"/>
  <c r="AB37" i="89"/>
  <c r="U37" i="89"/>
  <c r="T37" i="89"/>
  <c r="S37" i="89"/>
  <c r="L37" i="89"/>
  <c r="K37" i="89"/>
  <c r="J37" i="89"/>
  <c r="C37" i="89"/>
  <c r="B37" i="89"/>
  <c r="A37" i="89"/>
  <c r="AD36" i="89"/>
  <c r="AC36" i="89"/>
  <c r="AB36" i="89"/>
  <c r="U36" i="89"/>
  <c r="T36" i="89"/>
  <c r="S36" i="89"/>
  <c r="L36" i="89"/>
  <c r="K36" i="89"/>
  <c r="J36" i="89"/>
  <c r="C36" i="89"/>
  <c r="B36" i="89"/>
  <c r="A36" i="89"/>
  <c r="AD35" i="89"/>
  <c r="AC35" i="89"/>
  <c r="AB35" i="89"/>
  <c r="U35" i="89"/>
  <c r="T35" i="89"/>
  <c r="S35" i="89"/>
  <c r="L35" i="89"/>
  <c r="K35" i="89"/>
  <c r="J35" i="89"/>
  <c r="C35" i="89"/>
  <c r="B35" i="89"/>
  <c r="A35" i="89"/>
  <c r="AD34" i="89"/>
  <c r="AC34" i="89"/>
  <c r="AB34" i="89"/>
  <c r="U34" i="89"/>
  <c r="T34" i="89"/>
  <c r="S34" i="89"/>
  <c r="L34" i="89"/>
  <c r="K34" i="89"/>
  <c r="J34" i="89"/>
  <c r="C34" i="89"/>
  <c r="B34" i="89"/>
  <c r="A34" i="89"/>
  <c r="AD33" i="89"/>
  <c r="AC33" i="89"/>
  <c r="AB33" i="89"/>
  <c r="U33" i="89"/>
  <c r="T33" i="89"/>
  <c r="S33" i="89"/>
  <c r="L33" i="89"/>
  <c r="K33" i="89"/>
  <c r="J33" i="89"/>
  <c r="C33" i="89"/>
  <c r="B33" i="89"/>
  <c r="A33" i="89"/>
  <c r="AD32" i="89"/>
  <c r="AC32" i="89"/>
  <c r="AB32" i="89"/>
  <c r="U32" i="89"/>
  <c r="T32" i="89"/>
  <c r="S32" i="89"/>
  <c r="L32" i="89"/>
  <c r="K32" i="89"/>
  <c r="J32" i="89"/>
  <c r="C32" i="89"/>
  <c r="B32" i="89"/>
  <c r="A32" i="89"/>
  <c r="AD31" i="89"/>
  <c r="AC31" i="89"/>
  <c r="AB31" i="89"/>
  <c r="U31" i="89"/>
  <c r="T31" i="89"/>
  <c r="S31" i="89"/>
  <c r="L31" i="89"/>
  <c r="K31" i="89"/>
  <c r="J31" i="89"/>
  <c r="C31" i="89"/>
  <c r="B31" i="89"/>
  <c r="A31" i="89"/>
  <c r="AD30" i="89"/>
  <c r="AC30" i="89"/>
  <c r="AB30" i="89"/>
  <c r="U30" i="89"/>
  <c r="T30" i="89"/>
  <c r="S30" i="89"/>
  <c r="W32" i="89" s="1"/>
  <c r="L30" i="89"/>
  <c r="K30" i="89"/>
  <c r="J30" i="89"/>
  <c r="C30" i="89"/>
  <c r="B30" i="89"/>
  <c r="A30" i="89"/>
  <c r="AD29" i="89"/>
  <c r="AC29" i="89"/>
  <c r="AB29" i="89"/>
  <c r="U29" i="89"/>
  <c r="T29" i="89"/>
  <c r="S29" i="89"/>
  <c r="L29" i="89"/>
  <c r="K29" i="89"/>
  <c r="J29" i="89"/>
  <c r="C29" i="89"/>
  <c r="B29" i="89"/>
  <c r="A29" i="89"/>
  <c r="AD28" i="89"/>
  <c r="AC28" i="89"/>
  <c r="AB28" i="89"/>
  <c r="U28" i="89"/>
  <c r="T28" i="89"/>
  <c r="S28" i="89"/>
  <c r="L28" i="89"/>
  <c r="K28" i="89"/>
  <c r="J28" i="89"/>
  <c r="N41" i="89" s="1"/>
  <c r="K17" i="89" s="1"/>
  <c r="C28" i="89"/>
  <c r="B28" i="89"/>
  <c r="A28" i="89"/>
  <c r="E42" i="89" s="1"/>
  <c r="B18" i="89" s="1"/>
  <c r="AD42" i="88"/>
  <c r="AC42" i="88"/>
  <c r="AB42" i="88"/>
  <c r="U42" i="88"/>
  <c r="T42" i="88"/>
  <c r="S42" i="88"/>
  <c r="L42" i="88"/>
  <c r="K42" i="88"/>
  <c r="J42" i="88"/>
  <c r="C42" i="88"/>
  <c r="B42" i="88"/>
  <c r="A42" i="88"/>
  <c r="AD41" i="88"/>
  <c r="AC41" i="88"/>
  <c r="AB41" i="88"/>
  <c r="U41" i="88"/>
  <c r="T41" i="88"/>
  <c r="S41" i="88"/>
  <c r="L41" i="88"/>
  <c r="K41" i="88"/>
  <c r="J41" i="88"/>
  <c r="C41" i="88"/>
  <c r="B41" i="88"/>
  <c r="A41" i="88"/>
  <c r="AD40" i="88"/>
  <c r="AC40" i="88"/>
  <c r="AB40" i="88"/>
  <c r="U40" i="88"/>
  <c r="T40" i="88"/>
  <c r="S40" i="88"/>
  <c r="L40" i="88"/>
  <c r="K40" i="88"/>
  <c r="J40" i="88"/>
  <c r="C40" i="88"/>
  <c r="B40" i="88"/>
  <c r="A40" i="88"/>
  <c r="AD39" i="88"/>
  <c r="AC39" i="88"/>
  <c r="AB39" i="88"/>
  <c r="U39" i="88"/>
  <c r="T39" i="88"/>
  <c r="S39" i="88"/>
  <c r="L39" i="88"/>
  <c r="K39" i="88"/>
  <c r="J39" i="88"/>
  <c r="C39" i="88"/>
  <c r="B39" i="88"/>
  <c r="A39" i="88"/>
  <c r="AD38" i="88"/>
  <c r="AC38" i="88"/>
  <c r="AB38" i="88"/>
  <c r="U38" i="88"/>
  <c r="T38" i="88"/>
  <c r="S38" i="88"/>
  <c r="L38" i="88"/>
  <c r="K38" i="88"/>
  <c r="J38" i="88"/>
  <c r="C38" i="88"/>
  <c r="B38" i="88"/>
  <c r="A38" i="88"/>
  <c r="AD37" i="88"/>
  <c r="AC37" i="88"/>
  <c r="AB37" i="88"/>
  <c r="U37" i="88"/>
  <c r="T37" i="88"/>
  <c r="S37" i="88"/>
  <c r="L37" i="88"/>
  <c r="K37" i="88"/>
  <c r="J37" i="88"/>
  <c r="C37" i="88"/>
  <c r="B37" i="88"/>
  <c r="A37" i="88"/>
  <c r="AD36" i="88"/>
  <c r="AC36" i="88"/>
  <c r="AB36" i="88"/>
  <c r="U36" i="88"/>
  <c r="T36" i="88"/>
  <c r="S36" i="88"/>
  <c r="L36" i="88"/>
  <c r="K36" i="88"/>
  <c r="J36" i="88"/>
  <c r="C36" i="88"/>
  <c r="B36" i="88"/>
  <c r="A36" i="88"/>
  <c r="AD35" i="88"/>
  <c r="AC35" i="88"/>
  <c r="AB35" i="88"/>
  <c r="U35" i="88"/>
  <c r="T35" i="88"/>
  <c r="S35" i="88"/>
  <c r="L35" i="88"/>
  <c r="K35" i="88"/>
  <c r="J35" i="88"/>
  <c r="C35" i="88"/>
  <c r="B35" i="88"/>
  <c r="A35" i="88"/>
  <c r="AD34" i="88"/>
  <c r="AC34" i="88"/>
  <c r="AB34" i="88"/>
  <c r="U34" i="88"/>
  <c r="T34" i="88"/>
  <c r="S34" i="88"/>
  <c r="L34" i="88"/>
  <c r="K34" i="88"/>
  <c r="J34" i="88"/>
  <c r="C34" i="88"/>
  <c r="B34" i="88"/>
  <c r="A34" i="88"/>
  <c r="AD33" i="88"/>
  <c r="AC33" i="88"/>
  <c r="AB33" i="88"/>
  <c r="U33" i="88"/>
  <c r="T33" i="88"/>
  <c r="S33" i="88"/>
  <c r="L33" i="88"/>
  <c r="K33" i="88"/>
  <c r="J33" i="88"/>
  <c r="C33" i="88"/>
  <c r="B33" i="88"/>
  <c r="A33" i="88"/>
  <c r="AD32" i="88"/>
  <c r="AC32" i="88"/>
  <c r="AB32" i="88"/>
  <c r="U32" i="88"/>
  <c r="T32" i="88"/>
  <c r="S32" i="88"/>
  <c r="L32" i="88"/>
  <c r="K32" i="88"/>
  <c r="J32" i="88"/>
  <c r="C32" i="88"/>
  <c r="B32" i="88"/>
  <c r="A32" i="88"/>
  <c r="AD31" i="88"/>
  <c r="AC31" i="88"/>
  <c r="AB31" i="88"/>
  <c r="U31" i="88"/>
  <c r="T31" i="88"/>
  <c r="S31" i="88"/>
  <c r="L31" i="88"/>
  <c r="K31" i="88"/>
  <c r="J31" i="88"/>
  <c r="C31" i="88"/>
  <c r="B31" i="88"/>
  <c r="A31" i="88"/>
  <c r="AD30" i="88"/>
  <c r="AC30" i="88"/>
  <c r="AB30" i="88"/>
  <c r="U30" i="88"/>
  <c r="T30" i="88"/>
  <c r="S30" i="88"/>
  <c r="L30" i="88"/>
  <c r="K30" i="88"/>
  <c r="J30" i="88"/>
  <c r="C30" i="88"/>
  <c r="B30" i="88"/>
  <c r="A30" i="88"/>
  <c r="AD29" i="88"/>
  <c r="AC29" i="88"/>
  <c r="AB29" i="88"/>
  <c r="U29" i="88"/>
  <c r="T29" i="88"/>
  <c r="S29" i="88"/>
  <c r="L29" i="88"/>
  <c r="K29" i="88"/>
  <c r="J29" i="88"/>
  <c r="C29" i="88"/>
  <c r="B29" i="88"/>
  <c r="A29" i="88"/>
  <c r="AD28" i="88"/>
  <c r="AC28" i="88"/>
  <c r="AB28" i="88"/>
  <c r="U28" i="88"/>
  <c r="T28" i="88"/>
  <c r="S28" i="88"/>
  <c r="X28" i="88" s="1"/>
  <c r="L28" i="88"/>
  <c r="K28" i="88"/>
  <c r="J28" i="88"/>
  <c r="C28" i="88"/>
  <c r="B28" i="88"/>
  <c r="A28" i="88"/>
  <c r="AD42" i="87"/>
  <c r="AC42" i="87"/>
  <c r="AB42" i="87"/>
  <c r="U42" i="87"/>
  <c r="T42" i="87"/>
  <c r="S42" i="87"/>
  <c r="L42" i="87"/>
  <c r="K42" i="87"/>
  <c r="J42" i="87"/>
  <c r="C42" i="87"/>
  <c r="B42" i="87"/>
  <c r="A42" i="87"/>
  <c r="AD41" i="87"/>
  <c r="AC41" i="87"/>
  <c r="AB41" i="87"/>
  <c r="U41" i="87"/>
  <c r="T41" i="87"/>
  <c r="S41" i="87"/>
  <c r="L41" i="87"/>
  <c r="K41" i="87"/>
  <c r="J41" i="87"/>
  <c r="C41" i="87"/>
  <c r="B41" i="87"/>
  <c r="A41" i="87"/>
  <c r="AD40" i="87"/>
  <c r="AC40" i="87"/>
  <c r="AB40" i="87"/>
  <c r="U40" i="87"/>
  <c r="T40" i="87"/>
  <c r="S40" i="87"/>
  <c r="L40" i="87"/>
  <c r="K40" i="87"/>
  <c r="J40" i="87"/>
  <c r="C40" i="87"/>
  <c r="B40" i="87"/>
  <c r="A40" i="87"/>
  <c r="AD39" i="87"/>
  <c r="AC39" i="87"/>
  <c r="AB39" i="87"/>
  <c r="U39" i="87"/>
  <c r="T39" i="87"/>
  <c r="S39" i="87"/>
  <c r="L39" i="87"/>
  <c r="K39" i="87"/>
  <c r="J39" i="87"/>
  <c r="C39" i="87"/>
  <c r="B39" i="87"/>
  <c r="A39" i="87"/>
  <c r="AD38" i="87"/>
  <c r="AC38" i="87"/>
  <c r="AB38" i="87"/>
  <c r="U38" i="87"/>
  <c r="T38" i="87"/>
  <c r="S38" i="87"/>
  <c r="L38" i="87"/>
  <c r="K38" i="87"/>
  <c r="J38" i="87"/>
  <c r="C38" i="87"/>
  <c r="B38" i="87"/>
  <c r="A38" i="87"/>
  <c r="AD37" i="87"/>
  <c r="AC37" i="87"/>
  <c r="AB37" i="87"/>
  <c r="U37" i="87"/>
  <c r="T37" i="87"/>
  <c r="S37" i="87"/>
  <c r="L37" i="87"/>
  <c r="K37" i="87"/>
  <c r="J37" i="87"/>
  <c r="C37" i="87"/>
  <c r="B37" i="87"/>
  <c r="A37" i="87"/>
  <c r="AD36" i="87"/>
  <c r="AC36" i="87"/>
  <c r="AB36" i="87"/>
  <c r="U36" i="87"/>
  <c r="T36" i="87"/>
  <c r="S36" i="87"/>
  <c r="L36" i="87"/>
  <c r="K36" i="87"/>
  <c r="J36" i="87"/>
  <c r="C36" i="87"/>
  <c r="B36" i="87"/>
  <c r="A36" i="87"/>
  <c r="AD35" i="87"/>
  <c r="AC35" i="87"/>
  <c r="AB35" i="87"/>
  <c r="U35" i="87"/>
  <c r="T35" i="87"/>
  <c r="S35" i="87"/>
  <c r="L35" i="87"/>
  <c r="K35" i="87"/>
  <c r="J35" i="87"/>
  <c r="C35" i="87"/>
  <c r="B35" i="87"/>
  <c r="A35" i="87"/>
  <c r="AD34" i="87"/>
  <c r="AC34" i="87"/>
  <c r="AB34" i="87"/>
  <c r="U34" i="87"/>
  <c r="T34" i="87"/>
  <c r="S34" i="87"/>
  <c r="L34" i="87"/>
  <c r="K34" i="87"/>
  <c r="J34" i="87"/>
  <c r="C34" i="87"/>
  <c r="B34" i="87"/>
  <c r="A34" i="87"/>
  <c r="AD33" i="87"/>
  <c r="AC33" i="87"/>
  <c r="AB33" i="87"/>
  <c r="U33" i="87"/>
  <c r="T33" i="87"/>
  <c r="S33" i="87"/>
  <c r="L33" i="87"/>
  <c r="K33" i="87"/>
  <c r="J33" i="87"/>
  <c r="C33" i="87"/>
  <c r="B33" i="87"/>
  <c r="A33" i="87"/>
  <c r="AD32" i="87"/>
  <c r="AC32" i="87"/>
  <c r="AB32" i="87"/>
  <c r="U32" i="87"/>
  <c r="T32" i="87"/>
  <c r="S32" i="87"/>
  <c r="L32" i="87"/>
  <c r="K32" i="87"/>
  <c r="J32" i="87"/>
  <c r="C32" i="87"/>
  <c r="B32" i="87"/>
  <c r="A32" i="87"/>
  <c r="AD31" i="87"/>
  <c r="AC31" i="87"/>
  <c r="AB31" i="87"/>
  <c r="U31" i="87"/>
  <c r="T31" i="87"/>
  <c r="S31" i="87"/>
  <c r="L31" i="87"/>
  <c r="K31" i="87"/>
  <c r="J31" i="87"/>
  <c r="C31" i="87"/>
  <c r="B31" i="87"/>
  <c r="A31" i="87"/>
  <c r="AD30" i="87"/>
  <c r="AC30" i="87"/>
  <c r="AB30" i="87"/>
  <c r="U30" i="87"/>
  <c r="T30" i="87"/>
  <c r="S30" i="87"/>
  <c r="L30" i="87"/>
  <c r="K30" i="87"/>
  <c r="J30" i="87"/>
  <c r="C30" i="87"/>
  <c r="B30" i="87"/>
  <c r="A30" i="87"/>
  <c r="AD29" i="87"/>
  <c r="AC29" i="87"/>
  <c r="AB29" i="87"/>
  <c r="U29" i="87"/>
  <c r="T29" i="87"/>
  <c r="S29" i="87"/>
  <c r="L29" i="87"/>
  <c r="K29" i="87"/>
  <c r="J29" i="87"/>
  <c r="C29" i="87"/>
  <c r="B29" i="87"/>
  <c r="A29" i="87"/>
  <c r="AD28" i="87"/>
  <c r="AC28" i="87"/>
  <c r="AB28" i="87"/>
  <c r="U28" i="87"/>
  <c r="T28" i="87"/>
  <c r="S28" i="87"/>
  <c r="L28" i="87"/>
  <c r="K28" i="87"/>
  <c r="J28" i="87"/>
  <c r="C28" i="87"/>
  <c r="B28" i="87"/>
  <c r="A28" i="87"/>
  <c r="AD42" i="71"/>
  <c r="AC42" i="71"/>
  <c r="AB42" i="71"/>
  <c r="U42" i="71"/>
  <c r="T42" i="71"/>
  <c r="S42" i="71"/>
  <c r="L42" i="71"/>
  <c r="K42" i="71"/>
  <c r="J42" i="71"/>
  <c r="C42" i="71"/>
  <c r="B42" i="71"/>
  <c r="A42" i="71"/>
  <c r="AD41" i="71"/>
  <c r="AC41" i="71"/>
  <c r="AB41" i="71"/>
  <c r="U41" i="71"/>
  <c r="T41" i="71"/>
  <c r="S41" i="71"/>
  <c r="L41" i="71"/>
  <c r="K41" i="71"/>
  <c r="J41" i="71"/>
  <c r="C41" i="71"/>
  <c r="B41" i="71"/>
  <c r="A41" i="71"/>
  <c r="AD40" i="71"/>
  <c r="AC40" i="71"/>
  <c r="AB40" i="71"/>
  <c r="U40" i="71"/>
  <c r="T40" i="71"/>
  <c r="S40" i="71"/>
  <c r="L40" i="71"/>
  <c r="K40" i="71"/>
  <c r="J40" i="71"/>
  <c r="C40" i="71"/>
  <c r="B40" i="71"/>
  <c r="A40" i="71"/>
  <c r="AD39" i="71"/>
  <c r="AC39" i="71"/>
  <c r="AB39" i="71"/>
  <c r="U39" i="71"/>
  <c r="T39" i="71"/>
  <c r="S39" i="71"/>
  <c r="L39" i="71"/>
  <c r="K39" i="71"/>
  <c r="J39" i="71"/>
  <c r="C39" i="71"/>
  <c r="B39" i="71"/>
  <c r="A39" i="71"/>
  <c r="AD38" i="71"/>
  <c r="AC38" i="71"/>
  <c r="AB38" i="71"/>
  <c r="U38" i="71"/>
  <c r="T38" i="71"/>
  <c r="S38" i="71"/>
  <c r="L38" i="71"/>
  <c r="K38" i="71"/>
  <c r="J38" i="71"/>
  <c r="C38" i="71"/>
  <c r="B38" i="71"/>
  <c r="A38" i="71"/>
  <c r="AD37" i="71"/>
  <c r="AC37" i="71"/>
  <c r="AB37" i="71"/>
  <c r="U37" i="71"/>
  <c r="T37" i="71"/>
  <c r="S37" i="71"/>
  <c r="L37" i="71"/>
  <c r="K37" i="71"/>
  <c r="J37" i="71"/>
  <c r="C37" i="71"/>
  <c r="B37" i="71"/>
  <c r="A37" i="71"/>
  <c r="AD36" i="71"/>
  <c r="AC36" i="71"/>
  <c r="AB36" i="71"/>
  <c r="U36" i="71"/>
  <c r="T36" i="71"/>
  <c r="S36" i="71"/>
  <c r="L36" i="71"/>
  <c r="K36" i="71"/>
  <c r="J36" i="71"/>
  <c r="C36" i="71"/>
  <c r="B36" i="71"/>
  <c r="A36" i="71"/>
  <c r="AD35" i="71"/>
  <c r="AC35" i="71"/>
  <c r="AB35" i="71"/>
  <c r="U35" i="71"/>
  <c r="T35" i="71"/>
  <c r="S35" i="71"/>
  <c r="L35" i="71"/>
  <c r="K35" i="71"/>
  <c r="J35" i="71"/>
  <c r="C35" i="71"/>
  <c r="B35" i="71"/>
  <c r="A35" i="71"/>
  <c r="AD34" i="71"/>
  <c r="AC34" i="71"/>
  <c r="AB34" i="71"/>
  <c r="U34" i="71"/>
  <c r="T34" i="71"/>
  <c r="S34" i="71"/>
  <c r="L34" i="71"/>
  <c r="K34" i="71"/>
  <c r="J34" i="71"/>
  <c r="C34" i="71"/>
  <c r="B34" i="71"/>
  <c r="A34" i="71"/>
  <c r="AD33" i="71"/>
  <c r="AC33" i="71"/>
  <c r="AB33" i="71"/>
  <c r="U33" i="71"/>
  <c r="T33" i="71"/>
  <c r="S33" i="71"/>
  <c r="L33" i="71"/>
  <c r="K33" i="71"/>
  <c r="J33" i="71"/>
  <c r="C33" i="71"/>
  <c r="B33" i="71"/>
  <c r="A33" i="71"/>
  <c r="AD32" i="71"/>
  <c r="AC32" i="71"/>
  <c r="AB32" i="71"/>
  <c r="U32" i="71"/>
  <c r="T32" i="71"/>
  <c r="S32" i="71"/>
  <c r="L32" i="71"/>
  <c r="K32" i="71"/>
  <c r="J32" i="71"/>
  <c r="C32" i="71"/>
  <c r="B32" i="71"/>
  <c r="A32" i="71"/>
  <c r="AD31" i="71"/>
  <c r="AC31" i="71"/>
  <c r="AB31" i="71"/>
  <c r="U31" i="71"/>
  <c r="T31" i="71"/>
  <c r="S31" i="71"/>
  <c r="L31" i="71"/>
  <c r="K31" i="71"/>
  <c r="J31" i="71"/>
  <c r="C31" i="71"/>
  <c r="B31" i="71"/>
  <c r="A31" i="71"/>
  <c r="AD30" i="71"/>
  <c r="AC30" i="71"/>
  <c r="AB30" i="71"/>
  <c r="U30" i="71"/>
  <c r="T30" i="71"/>
  <c r="S30" i="71"/>
  <c r="L30" i="71"/>
  <c r="K30" i="71"/>
  <c r="J30" i="71"/>
  <c r="C30" i="71"/>
  <c r="B30" i="71"/>
  <c r="A30" i="71"/>
  <c r="AD29" i="71"/>
  <c r="AC29" i="71"/>
  <c r="AB29" i="71"/>
  <c r="U29" i="71"/>
  <c r="T29" i="71"/>
  <c r="S29" i="71"/>
  <c r="L29" i="71"/>
  <c r="K29" i="71"/>
  <c r="J29" i="71"/>
  <c r="C29" i="71"/>
  <c r="B29" i="71"/>
  <c r="A29" i="71"/>
  <c r="AD28" i="71"/>
  <c r="AC28" i="71"/>
  <c r="AB28" i="71"/>
  <c r="U28" i="71"/>
  <c r="T28" i="71"/>
  <c r="S28" i="71"/>
  <c r="L28" i="71"/>
  <c r="K28" i="71"/>
  <c r="J28" i="71"/>
  <c r="C28" i="71"/>
  <c r="B28" i="71"/>
  <c r="A28" i="71"/>
  <c r="AD33" i="86"/>
  <c r="AC33" i="86"/>
  <c r="AB33" i="86"/>
  <c r="U33" i="86"/>
  <c r="T33" i="86"/>
  <c r="S33" i="86"/>
  <c r="L33" i="86"/>
  <c r="K33" i="86"/>
  <c r="J33" i="86"/>
  <c r="C33" i="86"/>
  <c r="B33" i="86"/>
  <c r="A33" i="86"/>
  <c r="AD32" i="86"/>
  <c r="AC32" i="86"/>
  <c r="AB32" i="86"/>
  <c r="U32" i="86"/>
  <c r="T32" i="86"/>
  <c r="S32" i="86"/>
  <c r="L32" i="86"/>
  <c r="K32" i="86"/>
  <c r="J32" i="86"/>
  <c r="C32" i="86"/>
  <c r="B32" i="86"/>
  <c r="A32" i="86"/>
  <c r="AD31" i="86"/>
  <c r="AC31" i="86"/>
  <c r="AB31" i="86"/>
  <c r="U31" i="86"/>
  <c r="T31" i="86"/>
  <c r="S31" i="86"/>
  <c r="L31" i="86"/>
  <c r="K31" i="86"/>
  <c r="J31" i="86"/>
  <c r="C31" i="86"/>
  <c r="B31" i="86"/>
  <c r="A31" i="86"/>
  <c r="AD30" i="86"/>
  <c r="AC30" i="86"/>
  <c r="AB30" i="86"/>
  <c r="U30" i="86"/>
  <c r="T30" i="86"/>
  <c r="S30" i="86"/>
  <c r="L30" i="86"/>
  <c r="K30" i="86"/>
  <c r="J30" i="86"/>
  <c r="C30" i="86"/>
  <c r="B30" i="86"/>
  <c r="A30" i="86"/>
  <c r="AD29" i="86"/>
  <c r="AC29" i="86"/>
  <c r="AB29" i="86"/>
  <c r="U29" i="86"/>
  <c r="T29" i="86"/>
  <c r="S29" i="86"/>
  <c r="L29" i="86"/>
  <c r="K29" i="86"/>
  <c r="J29" i="86"/>
  <c r="C29" i="86"/>
  <c r="B29" i="86"/>
  <c r="A29" i="86"/>
  <c r="AD28" i="86"/>
  <c r="AC28" i="86"/>
  <c r="AB28" i="86"/>
  <c r="U28" i="86"/>
  <c r="T28" i="86"/>
  <c r="S28" i="86"/>
  <c r="L28" i="86"/>
  <c r="K28" i="86"/>
  <c r="J28" i="86"/>
  <c r="C28" i="86"/>
  <c r="B28" i="86"/>
  <c r="A28" i="86"/>
  <c r="AD27" i="86"/>
  <c r="AC27" i="86"/>
  <c r="AB27" i="86"/>
  <c r="U27" i="86"/>
  <c r="T27" i="86"/>
  <c r="S27" i="86"/>
  <c r="L27" i="86"/>
  <c r="K27" i="86"/>
  <c r="J27" i="86"/>
  <c r="C27" i="86"/>
  <c r="B27" i="86"/>
  <c r="A27" i="86"/>
  <c r="AD26" i="86"/>
  <c r="AC26" i="86"/>
  <c r="AB26" i="86"/>
  <c r="U26" i="86"/>
  <c r="T26" i="86"/>
  <c r="S26" i="86"/>
  <c r="L26" i="86"/>
  <c r="K26" i="86"/>
  <c r="J26" i="86"/>
  <c r="C26" i="86"/>
  <c r="B26" i="86"/>
  <c r="A26" i="86"/>
  <c r="AD25" i="86"/>
  <c r="AC25" i="86"/>
  <c r="AB25" i="86"/>
  <c r="U25" i="86"/>
  <c r="T25" i="86"/>
  <c r="S25" i="86"/>
  <c r="L25" i="86"/>
  <c r="K25" i="86"/>
  <c r="J25" i="86"/>
  <c r="C25" i="86"/>
  <c r="B25" i="86"/>
  <c r="A25" i="86"/>
  <c r="AD24" i="86"/>
  <c r="AC24" i="86"/>
  <c r="AB24" i="86"/>
  <c r="U24" i="86"/>
  <c r="T24" i="86"/>
  <c r="S24" i="86"/>
  <c r="L24" i="86"/>
  <c r="K24" i="86"/>
  <c r="J24" i="86"/>
  <c r="C24" i="86"/>
  <c r="B24" i="86"/>
  <c r="A24" i="86"/>
  <c r="AD23" i="86"/>
  <c r="AC23" i="86"/>
  <c r="AB23" i="86"/>
  <c r="U23" i="86"/>
  <c r="T23" i="86"/>
  <c r="S23" i="86"/>
  <c r="L23" i="86"/>
  <c r="K23" i="86"/>
  <c r="J23" i="86"/>
  <c r="C23" i="86"/>
  <c r="B23" i="86"/>
  <c r="A23" i="86"/>
  <c r="AD22" i="86"/>
  <c r="AC22" i="86"/>
  <c r="AB22" i="86"/>
  <c r="U22" i="86"/>
  <c r="T22" i="86"/>
  <c r="S22" i="86"/>
  <c r="L22" i="86"/>
  <c r="K22" i="86"/>
  <c r="J22" i="86"/>
  <c r="C22" i="86"/>
  <c r="B22" i="86"/>
  <c r="A22" i="86"/>
  <c r="AD21" i="86"/>
  <c r="AC21" i="86"/>
  <c r="AB21" i="86"/>
  <c r="U21" i="86"/>
  <c r="T21" i="86"/>
  <c r="S21" i="86"/>
  <c r="L21" i="86"/>
  <c r="K21" i="86"/>
  <c r="J21" i="86"/>
  <c r="C21" i="86"/>
  <c r="B21" i="86"/>
  <c r="A21" i="86"/>
  <c r="AD20" i="86"/>
  <c r="AC20" i="86"/>
  <c r="AB20" i="86"/>
  <c r="U20" i="86"/>
  <c r="T20" i="86"/>
  <c r="S20" i="86"/>
  <c r="L20" i="86"/>
  <c r="K20" i="86"/>
  <c r="J20" i="86"/>
  <c r="C20" i="86"/>
  <c r="B20" i="86"/>
  <c r="A20" i="86"/>
  <c r="AD19" i="86"/>
  <c r="AC19" i="86"/>
  <c r="AB19" i="86"/>
  <c r="U19" i="86"/>
  <c r="T19" i="86"/>
  <c r="S19" i="86"/>
  <c r="L19" i="86"/>
  <c r="K19" i="86"/>
  <c r="J19" i="86"/>
  <c r="C19" i="86"/>
  <c r="B19" i="86"/>
  <c r="A19" i="86"/>
  <c r="AD33" i="85"/>
  <c r="AC33" i="85"/>
  <c r="AB33" i="85"/>
  <c r="U33" i="85"/>
  <c r="T33" i="85"/>
  <c r="S33" i="85"/>
  <c r="L33" i="85"/>
  <c r="K33" i="85"/>
  <c r="J33" i="85"/>
  <c r="C33" i="85"/>
  <c r="B33" i="85"/>
  <c r="A33" i="85"/>
  <c r="AD32" i="85"/>
  <c r="AC32" i="85"/>
  <c r="AB32" i="85"/>
  <c r="U32" i="85"/>
  <c r="T32" i="85"/>
  <c r="S32" i="85"/>
  <c r="L32" i="85"/>
  <c r="K32" i="85"/>
  <c r="J32" i="85"/>
  <c r="C32" i="85"/>
  <c r="B32" i="85"/>
  <c r="A32" i="85"/>
  <c r="AD31" i="85"/>
  <c r="AC31" i="85"/>
  <c r="AB31" i="85"/>
  <c r="U31" i="85"/>
  <c r="T31" i="85"/>
  <c r="S31" i="85"/>
  <c r="L31" i="85"/>
  <c r="K31" i="85"/>
  <c r="J31" i="85"/>
  <c r="C31" i="85"/>
  <c r="B31" i="85"/>
  <c r="A31" i="85"/>
  <c r="AD30" i="85"/>
  <c r="AC30" i="85"/>
  <c r="AB30" i="85"/>
  <c r="U30" i="85"/>
  <c r="T30" i="85"/>
  <c r="S30" i="85"/>
  <c r="L30" i="85"/>
  <c r="K30" i="85"/>
  <c r="J30" i="85"/>
  <c r="C30" i="85"/>
  <c r="B30" i="85"/>
  <c r="A30" i="85"/>
  <c r="AD29" i="85"/>
  <c r="AC29" i="85"/>
  <c r="AB29" i="85"/>
  <c r="U29" i="85"/>
  <c r="T29" i="85"/>
  <c r="S29" i="85"/>
  <c r="L29" i="85"/>
  <c r="K29" i="85"/>
  <c r="J29" i="85"/>
  <c r="C29" i="85"/>
  <c r="B29" i="85"/>
  <c r="A29" i="85"/>
  <c r="AD28" i="85"/>
  <c r="AC28" i="85"/>
  <c r="AB28" i="85"/>
  <c r="U28" i="85"/>
  <c r="T28" i="85"/>
  <c r="S28" i="85"/>
  <c r="L28" i="85"/>
  <c r="K28" i="85"/>
  <c r="J28" i="85"/>
  <c r="C28" i="85"/>
  <c r="B28" i="85"/>
  <c r="A28" i="85"/>
  <c r="AD27" i="85"/>
  <c r="AC27" i="85"/>
  <c r="AB27" i="85"/>
  <c r="U27" i="85"/>
  <c r="T27" i="85"/>
  <c r="S27" i="85"/>
  <c r="L27" i="85"/>
  <c r="K27" i="85"/>
  <c r="J27" i="85"/>
  <c r="C27" i="85"/>
  <c r="B27" i="85"/>
  <c r="A27" i="85"/>
  <c r="AD26" i="85"/>
  <c r="AC26" i="85"/>
  <c r="AB26" i="85"/>
  <c r="U26" i="85"/>
  <c r="T26" i="85"/>
  <c r="S26" i="85"/>
  <c r="L26" i="85"/>
  <c r="K26" i="85"/>
  <c r="J26" i="85"/>
  <c r="C26" i="85"/>
  <c r="B26" i="85"/>
  <c r="A26" i="85"/>
  <c r="AD25" i="85"/>
  <c r="AC25" i="85"/>
  <c r="AB25" i="85"/>
  <c r="U25" i="85"/>
  <c r="T25" i="85"/>
  <c r="S25" i="85"/>
  <c r="L25" i="85"/>
  <c r="K25" i="85"/>
  <c r="J25" i="85"/>
  <c r="C25" i="85"/>
  <c r="B25" i="85"/>
  <c r="A25" i="85"/>
  <c r="AD24" i="85"/>
  <c r="AC24" i="85"/>
  <c r="AB24" i="85"/>
  <c r="U24" i="85"/>
  <c r="T24" i="85"/>
  <c r="S24" i="85"/>
  <c r="L24" i="85"/>
  <c r="K24" i="85"/>
  <c r="J24" i="85"/>
  <c r="C24" i="85"/>
  <c r="B24" i="85"/>
  <c r="A24" i="85"/>
  <c r="AD23" i="85"/>
  <c r="AC23" i="85"/>
  <c r="AB23" i="85"/>
  <c r="U23" i="85"/>
  <c r="T23" i="85"/>
  <c r="S23" i="85"/>
  <c r="L23" i="85"/>
  <c r="K23" i="85"/>
  <c r="J23" i="85"/>
  <c r="C23" i="85"/>
  <c r="B23" i="85"/>
  <c r="A23" i="85"/>
  <c r="AD22" i="85"/>
  <c r="AC22" i="85"/>
  <c r="AB22" i="85"/>
  <c r="U22" i="85"/>
  <c r="T22" i="85"/>
  <c r="S22" i="85"/>
  <c r="L22" i="85"/>
  <c r="K22" i="85"/>
  <c r="J22" i="85"/>
  <c r="C22" i="85"/>
  <c r="B22" i="85"/>
  <c r="A22" i="85"/>
  <c r="AD21" i="85"/>
  <c r="AC21" i="85"/>
  <c r="AB21" i="85"/>
  <c r="U21" i="85"/>
  <c r="T21" i="85"/>
  <c r="S21" i="85"/>
  <c r="L21" i="85"/>
  <c r="K21" i="85"/>
  <c r="J21" i="85"/>
  <c r="C21" i="85"/>
  <c r="B21" i="85"/>
  <c r="A21" i="85"/>
  <c r="AD20" i="85"/>
  <c r="AC20" i="85"/>
  <c r="AB20" i="85"/>
  <c r="U20" i="85"/>
  <c r="T20" i="85"/>
  <c r="S20" i="85"/>
  <c r="L20" i="85"/>
  <c r="K20" i="85"/>
  <c r="J20" i="85"/>
  <c r="C20" i="85"/>
  <c r="B20" i="85"/>
  <c r="A20" i="85"/>
  <c r="AD19" i="85"/>
  <c r="AC19" i="85"/>
  <c r="AB19" i="85"/>
  <c r="U19" i="85"/>
  <c r="T19" i="85"/>
  <c r="S19" i="85"/>
  <c r="L19" i="85"/>
  <c r="K19" i="85"/>
  <c r="J19" i="85"/>
  <c r="C19" i="85"/>
  <c r="B19" i="85"/>
  <c r="A19" i="85"/>
  <c r="B19" i="82"/>
  <c r="B18" i="82"/>
  <c r="B17" i="82"/>
  <c r="AQ22" i="81"/>
  <c r="AQ17" i="81"/>
  <c r="AM17" i="81"/>
  <c r="AI17" i="81"/>
  <c r="AE17" i="81"/>
  <c r="AQ16" i="81"/>
  <c r="AT16" i="81" s="1"/>
  <c r="AM16" i="81"/>
  <c r="AP16" i="81" s="1"/>
  <c r="AI16" i="81"/>
  <c r="AF16" i="81"/>
  <c r="AE16" i="81"/>
  <c r="AH16" i="81" s="1"/>
  <c r="AQ15" i="81"/>
  <c r="AT15" i="81" s="1"/>
  <c r="AM15" i="81"/>
  <c r="AP15" i="81" s="1"/>
  <c r="AI15" i="81"/>
  <c r="AL15" i="81" s="1"/>
  <c r="AE15" i="81"/>
  <c r="AF15" i="81" s="1"/>
  <c r="AQ14" i="81"/>
  <c r="AR14" i="81" s="1"/>
  <c r="AM14" i="81"/>
  <c r="AP14" i="81" s="1"/>
  <c r="AI14" i="81"/>
  <c r="AL14" i="81" s="1"/>
  <c r="AE14" i="81"/>
  <c r="AH14" i="81" s="1"/>
  <c r="AQ13" i="81"/>
  <c r="AT13" i="81" s="1"/>
  <c r="AM13" i="81"/>
  <c r="AP13" i="81" s="1"/>
  <c r="AI13" i="81"/>
  <c r="AL13" i="81" s="1"/>
  <c r="AE13" i="81"/>
  <c r="AH13" i="81" s="1"/>
  <c r="AQ12" i="81"/>
  <c r="AM12" i="81"/>
  <c r="AP12" i="81" s="1"/>
  <c r="AI12" i="81"/>
  <c r="AL12" i="81" s="1"/>
  <c r="AE12" i="81"/>
  <c r="AH12" i="81" s="1"/>
  <c r="AQ11" i="81"/>
  <c r="AT11" i="81" s="1"/>
  <c r="AM11" i="81"/>
  <c r="AP11" i="81" s="1"/>
  <c r="AI11" i="81"/>
  <c r="AL11" i="81" s="1"/>
  <c r="AE11" i="81"/>
  <c r="AH11" i="81" s="1"/>
  <c r="AT10" i="81"/>
  <c r="AQ10" i="81"/>
  <c r="AR10" i="81" s="1"/>
  <c r="AM10" i="81"/>
  <c r="AP10" i="81" s="1"/>
  <c r="AI10" i="81"/>
  <c r="AL10" i="81" s="1"/>
  <c r="AE10" i="81"/>
  <c r="AH10" i="81" s="1"/>
  <c r="AQ9" i="81"/>
  <c r="AT9" i="81" s="1"/>
  <c r="AM9" i="81"/>
  <c r="AP9" i="81" s="1"/>
  <c r="AI9" i="81"/>
  <c r="AL9" i="81" s="1"/>
  <c r="AE9" i="81"/>
  <c r="AH9" i="81" s="1"/>
  <c r="AQ8" i="81"/>
  <c r="AT8" i="81" s="1"/>
  <c r="AM8" i="81"/>
  <c r="AP8" i="81" s="1"/>
  <c r="AI8" i="81"/>
  <c r="AF8" i="81"/>
  <c r="AE8" i="81"/>
  <c r="AH8" i="81" s="1"/>
  <c r="AQ7" i="81"/>
  <c r="AT7" i="81" s="1"/>
  <c r="AM7" i="81"/>
  <c r="AP7" i="81" s="1"/>
  <c r="AI7" i="81"/>
  <c r="AL7" i="81" s="1"/>
  <c r="AE7" i="81"/>
  <c r="AF7" i="81" s="1"/>
  <c r="AQ6" i="81"/>
  <c r="AT6" i="81" s="1"/>
  <c r="AM6" i="81"/>
  <c r="AI6" i="81"/>
  <c r="AL6" i="81" s="1"/>
  <c r="AE6" i="81"/>
  <c r="AH6" i="81" s="1"/>
  <c r="AQ22" i="80"/>
  <c r="AQ17" i="80"/>
  <c r="AM17" i="80"/>
  <c r="AI17" i="80"/>
  <c r="AE17" i="80"/>
  <c r="AQ16" i="80"/>
  <c r="AT16" i="80" s="1"/>
  <c r="AM16" i="80"/>
  <c r="AI16" i="80"/>
  <c r="AL16" i="80" s="1"/>
  <c r="AE16" i="80"/>
  <c r="AH16" i="80" s="1"/>
  <c r="AQ15" i="80"/>
  <c r="AT15" i="80" s="1"/>
  <c r="AP15" i="80"/>
  <c r="AN15" i="80"/>
  <c r="AM15" i="80"/>
  <c r="AI15" i="80"/>
  <c r="AL15" i="80" s="1"/>
  <c r="AE15" i="80"/>
  <c r="AF15" i="80" s="1"/>
  <c r="AQ14" i="80"/>
  <c r="AR14" i="80" s="1"/>
  <c r="AN14" i="80"/>
  <c r="AM14" i="80"/>
  <c r="AP14" i="80" s="1"/>
  <c r="AI14" i="80"/>
  <c r="AL14" i="80" s="1"/>
  <c r="AE14" i="80"/>
  <c r="AQ13" i="80"/>
  <c r="AT13" i="80" s="1"/>
  <c r="AM13" i="80"/>
  <c r="AN13" i="80" s="1"/>
  <c r="AI13" i="80"/>
  <c r="AL13" i="80" s="1"/>
  <c r="AH13" i="80"/>
  <c r="AF13" i="80"/>
  <c r="AE13" i="80"/>
  <c r="AQ12" i="80"/>
  <c r="AT12" i="80" s="1"/>
  <c r="AM12" i="80"/>
  <c r="AP12" i="80" s="1"/>
  <c r="AI12" i="80"/>
  <c r="AL12" i="80" s="1"/>
  <c r="AE12" i="80"/>
  <c r="AH12" i="80" s="1"/>
  <c r="AQ11" i="80"/>
  <c r="AT11" i="80" s="1"/>
  <c r="AP11" i="80"/>
  <c r="AM11" i="80"/>
  <c r="AN11" i="80" s="1"/>
  <c r="AI11" i="80"/>
  <c r="AL11" i="80" s="1"/>
  <c r="AE11" i="80"/>
  <c r="AH11" i="80" s="1"/>
  <c r="AQ10" i="80"/>
  <c r="AR10" i="80" s="1"/>
  <c r="AN10" i="80"/>
  <c r="AM10" i="80"/>
  <c r="AP10" i="80" s="1"/>
  <c r="AI10" i="80"/>
  <c r="AL10" i="80" s="1"/>
  <c r="AE10" i="80"/>
  <c r="AQ9" i="80"/>
  <c r="AT9" i="80" s="1"/>
  <c r="AM9" i="80"/>
  <c r="AN9" i="80" s="1"/>
  <c r="AI9" i="80"/>
  <c r="AL9" i="80" s="1"/>
  <c r="AE9" i="80"/>
  <c r="AH9" i="80" s="1"/>
  <c r="AQ8" i="80"/>
  <c r="AT8" i="80" s="1"/>
  <c r="AM8" i="80"/>
  <c r="AP8" i="80" s="1"/>
  <c r="AI8" i="80"/>
  <c r="AJ8" i="80" s="1"/>
  <c r="AE8" i="80"/>
  <c r="AH8" i="80" s="1"/>
  <c r="AQ7" i="80"/>
  <c r="AT7" i="80" s="1"/>
  <c r="AM7" i="80"/>
  <c r="AP7" i="80" s="1"/>
  <c r="AI7" i="80"/>
  <c r="AL7" i="80" s="1"/>
  <c r="AE7" i="80"/>
  <c r="AF7" i="80" s="1"/>
  <c r="AQ6" i="80"/>
  <c r="AR6" i="80" s="1"/>
  <c r="AN6" i="80"/>
  <c r="AM6" i="80"/>
  <c r="AP6" i="80" s="1"/>
  <c r="AI6" i="80"/>
  <c r="AL6" i="80" s="1"/>
  <c r="AE6" i="80"/>
  <c r="N26" i="81"/>
  <c r="K26" i="81"/>
  <c r="H26" i="81"/>
  <c r="E26" i="81"/>
  <c r="N24" i="81"/>
  <c r="K24" i="81"/>
  <c r="H24" i="81"/>
  <c r="E24" i="81"/>
  <c r="N22" i="81"/>
  <c r="K22" i="81"/>
  <c r="H22" i="81"/>
  <c r="E22" i="81"/>
  <c r="N20" i="81"/>
  <c r="K20" i="81"/>
  <c r="H20" i="81"/>
  <c r="E20" i="81"/>
  <c r="N18" i="81"/>
  <c r="K18" i="81"/>
  <c r="H18" i="81"/>
  <c r="E18" i="81"/>
  <c r="N16" i="81"/>
  <c r="K16" i="81"/>
  <c r="H16" i="81"/>
  <c r="E16" i="81"/>
  <c r="N14" i="81"/>
  <c r="K14" i="81"/>
  <c r="H14" i="81"/>
  <c r="E14" i="81"/>
  <c r="N12" i="81"/>
  <c r="K12" i="81"/>
  <c r="H12" i="81"/>
  <c r="E12" i="81"/>
  <c r="N10" i="81"/>
  <c r="K10" i="81"/>
  <c r="H10" i="81"/>
  <c r="E10" i="81"/>
  <c r="N8" i="81"/>
  <c r="K8" i="81"/>
  <c r="H8" i="81"/>
  <c r="E8" i="81"/>
  <c r="N6" i="81"/>
  <c r="K6" i="81"/>
  <c r="H6" i="81"/>
  <c r="E6" i="81"/>
  <c r="P29" i="81"/>
  <c r="Z18" i="81" s="1"/>
  <c r="P31" i="81"/>
  <c r="Z19" i="81" s="1"/>
  <c r="P33" i="81"/>
  <c r="M19" i="82" s="1"/>
  <c r="N26" i="80"/>
  <c r="K26" i="80"/>
  <c r="H26" i="80"/>
  <c r="E26" i="80"/>
  <c r="N24" i="80"/>
  <c r="K24" i="80"/>
  <c r="H24" i="80"/>
  <c r="E24" i="80"/>
  <c r="N22" i="80"/>
  <c r="K22" i="80"/>
  <c r="H22" i="80"/>
  <c r="E22" i="80"/>
  <c r="N20" i="80"/>
  <c r="K20" i="80"/>
  <c r="H20" i="80"/>
  <c r="E20" i="80"/>
  <c r="N18" i="80"/>
  <c r="K18" i="80"/>
  <c r="H18" i="80"/>
  <c r="E18" i="80"/>
  <c r="N16" i="80"/>
  <c r="K16" i="80"/>
  <c r="H16" i="80"/>
  <c r="E16" i="80"/>
  <c r="N14" i="80"/>
  <c r="K14" i="80"/>
  <c r="H14" i="80"/>
  <c r="E14" i="80"/>
  <c r="N12" i="80"/>
  <c r="K12" i="80"/>
  <c r="H12" i="80"/>
  <c r="E12" i="80"/>
  <c r="N10" i="80"/>
  <c r="K10" i="80"/>
  <c r="H10" i="80"/>
  <c r="E10" i="80"/>
  <c r="N8" i="80"/>
  <c r="K8" i="80"/>
  <c r="H8" i="80"/>
  <c r="E8" i="80"/>
  <c r="N6" i="80"/>
  <c r="K6" i="80"/>
  <c r="H6" i="80"/>
  <c r="E6" i="80"/>
  <c r="P29" i="80"/>
  <c r="J17" i="82" s="1"/>
  <c r="P31" i="80"/>
  <c r="J18" i="82" s="1"/>
  <c r="P33" i="80"/>
  <c r="Z20" i="80" s="1"/>
  <c r="P29" i="76"/>
  <c r="G17" i="82" s="1"/>
  <c r="P31" i="76"/>
  <c r="M18" i="77" s="1"/>
  <c r="P33" i="76"/>
  <c r="M19" i="77" s="1"/>
  <c r="AQ22" i="76"/>
  <c r="AQ17" i="76"/>
  <c r="AM17" i="76"/>
  <c r="AI17" i="76"/>
  <c r="AE17" i="76"/>
  <c r="AQ16" i="76"/>
  <c r="AM16" i="76"/>
  <c r="AI16" i="76"/>
  <c r="AE16" i="76"/>
  <c r="AQ15" i="76"/>
  <c r="AM15" i="76"/>
  <c r="AI15" i="76"/>
  <c r="AE15" i="76"/>
  <c r="AQ14" i="76"/>
  <c r="AM14" i="76"/>
  <c r="AI14" i="76"/>
  <c r="AE14" i="76"/>
  <c r="AQ13" i="76"/>
  <c r="AM13" i="76"/>
  <c r="AI13" i="76"/>
  <c r="AE13" i="76"/>
  <c r="AQ12" i="76"/>
  <c r="AM12" i="76"/>
  <c r="AI12" i="76"/>
  <c r="AE12" i="76"/>
  <c r="AQ11" i="76"/>
  <c r="AM11" i="76"/>
  <c r="AI11" i="76"/>
  <c r="AE11" i="76"/>
  <c r="AQ10" i="76"/>
  <c r="AM10" i="76"/>
  <c r="AI10" i="76"/>
  <c r="AE10" i="76"/>
  <c r="AQ9" i="76"/>
  <c r="AM9" i="76"/>
  <c r="AI9" i="76"/>
  <c r="AE9" i="76"/>
  <c r="AQ8" i="76"/>
  <c r="AM8" i="76"/>
  <c r="AI8" i="76"/>
  <c r="AE8" i="76"/>
  <c r="AQ7" i="76"/>
  <c r="AM7" i="76"/>
  <c r="AI7" i="76"/>
  <c r="AE7" i="76"/>
  <c r="AQ6" i="76"/>
  <c r="AM6" i="76"/>
  <c r="AI6" i="76"/>
  <c r="AE6" i="76"/>
  <c r="P29" i="75"/>
  <c r="D17" i="82" s="1"/>
  <c r="P31" i="75"/>
  <c r="Z19" i="75" s="1"/>
  <c r="P33" i="75"/>
  <c r="Z20" i="75" s="1"/>
  <c r="B19" i="77"/>
  <c r="B18" i="77"/>
  <c r="B17" i="77"/>
  <c r="AQ22" i="75"/>
  <c r="AQ17" i="75"/>
  <c r="AM17" i="75"/>
  <c r="AE17" i="75"/>
  <c r="AQ16" i="75"/>
  <c r="AM16" i="75"/>
  <c r="AI16" i="75"/>
  <c r="AE16" i="75"/>
  <c r="AQ15" i="75"/>
  <c r="AM15" i="75"/>
  <c r="AI15" i="75"/>
  <c r="AE15" i="75"/>
  <c r="AQ14" i="75"/>
  <c r="AM14" i="75"/>
  <c r="AI14" i="75"/>
  <c r="AE14" i="75"/>
  <c r="AQ13" i="75"/>
  <c r="AM13" i="75"/>
  <c r="AI13" i="75"/>
  <c r="AE13" i="75"/>
  <c r="AQ12" i="75"/>
  <c r="AM12" i="75"/>
  <c r="AI12" i="75"/>
  <c r="AE12" i="75"/>
  <c r="AQ11" i="75"/>
  <c r="AM11" i="75"/>
  <c r="AI11" i="75"/>
  <c r="AE11" i="75"/>
  <c r="AQ10" i="75"/>
  <c r="AM10" i="75"/>
  <c r="AI10" i="75"/>
  <c r="AE10" i="75"/>
  <c r="AQ9" i="75"/>
  <c r="AM9" i="75"/>
  <c r="AI9" i="75"/>
  <c r="AE9" i="75"/>
  <c r="AQ8" i="75"/>
  <c r="AM8" i="75"/>
  <c r="AI8" i="75"/>
  <c r="AE8" i="75"/>
  <c r="AQ7" i="75"/>
  <c r="AM7" i="75"/>
  <c r="AI7" i="75"/>
  <c r="AE7" i="75"/>
  <c r="AQ6" i="75"/>
  <c r="AM6" i="75"/>
  <c r="AI6" i="75"/>
  <c r="AE6" i="75"/>
  <c r="B19" i="69"/>
  <c r="B19" i="62"/>
  <c r="N24" i="86" l="1"/>
  <c r="AF9" i="80"/>
  <c r="O28" i="85"/>
  <c r="AN14" i="81"/>
  <c r="O37" i="89"/>
  <c r="AJ16" i="80"/>
  <c r="AN7" i="80"/>
  <c r="AH7" i="81"/>
  <c r="AH15" i="81"/>
  <c r="AN17" i="80"/>
  <c r="N33" i="89"/>
  <c r="F38" i="90"/>
  <c r="AH10" i="80"/>
  <c r="AF10" i="80"/>
  <c r="AL8" i="81"/>
  <c r="AJ8" i="81"/>
  <c r="AR11" i="81"/>
  <c r="AN13" i="81"/>
  <c r="W33" i="90"/>
  <c r="AF6" i="80"/>
  <c r="AH6" i="80"/>
  <c r="AJ16" i="81"/>
  <c r="AL16" i="81"/>
  <c r="AF9" i="81"/>
  <c r="AP16" i="80"/>
  <c r="AN16" i="80"/>
  <c r="AN12" i="80"/>
  <c r="AP6" i="81"/>
  <c r="AN19" i="81"/>
  <c r="AN17" i="81"/>
  <c r="AN8" i="80"/>
  <c r="AH14" i="80"/>
  <c r="AF14" i="80"/>
  <c r="AN6" i="81"/>
  <c r="AT12" i="81"/>
  <c r="AR12" i="81"/>
  <c r="AR15" i="80"/>
  <c r="AR6" i="81"/>
  <c r="AJ9" i="81"/>
  <c r="AF11" i="81"/>
  <c r="AR8" i="80"/>
  <c r="AT14" i="81"/>
  <c r="AR20" i="80"/>
  <c r="E38" i="90"/>
  <c r="AR7" i="80"/>
  <c r="AJ9" i="80"/>
  <c r="AR11" i="80"/>
  <c r="AJ13" i="80"/>
  <c r="AN7" i="81"/>
  <c r="AJ10" i="81"/>
  <c r="AN15" i="81"/>
  <c r="AR12" i="80"/>
  <c r="AF12" i="81"/>
  <c r="AG34" i="71"/>
  <c r="AJ6" i="80"/>
  <c r="AJ7" i="80"/>
  <c r="AJ10" i="80"/>
  <c r="AJ11" i="80"/>
  <c r="AJ14" i="80"/>
  <c r="AJ15" i="80"/>
  <c r="AR16" i="80"/>
  <c r="AR7" i="81"/>
  <c r="AN9" i="81"/>
  <c r="AN10" i="81"/>
  <c r="AF13" i="81"/>
  <c r="AR15" i="81"/>
  <c r="O24" i="86"/>
  <c r="X31" i="86"/>
  <c r="AF8" i="80"/>
  <c r="AR9" i="80"/>
  <c r="AF12" i="80"/>
  <c r="AR13" i="80"/>
  <c r="AF16" i="80"/>
  <c r="AR8" i="81"/>
  <c r="AJ12" i="81"/>
  <c r="AR16" i="81"/>
  <c r="O32" i="86"/>
  <c r="AJ6" i="81"/>
  <c r="AN11" i="81"/>
  <c r="AJ13" i="81"/>
  <c r="AJ14" i="81"/>
  <c r="AF17" i="81"/>
  <c r="E33" i="86"/>
  <c r="AF31" i="89"/>
  <c r="AG42" i="90"/>
  <c r="AE18" i="90" s="1"/>
  <c r="F19" i="86"/>
  <c r="F38" i="89"/>
  <c r="F28" i="90"/>
  <c r="X39" i="88"/>
  <c r="O41" i="89"/>
  <c r="M17" i="89" s="1"/>
  <c r="F34" i="89"/>
  <c r="W41" i="71"/>
  <c r="T17" i="71" s="1"/>
  <c r="F30" i="89"/>
  <c r="W36" i="90"/>
  <c r="W37" i="90"/>
  <c r="F21" i="86"/>
  <c r="AF39" i="89"/>
  <c r="E29" i="85"/>
  <c r="E21" i="85"/>
  <c r="AG25" i="85"/>
  <c r="AG21" i="85"/>
  <c r="W31" i="85"/>
  <c r="X39" i="71"/>
  <c r="W19" i="85"/>
  <c r="X23" i="85"/>
  <c r="F30" i="88"/>
  <c r="AR17" i="80"/>
  <c r="AR19" i="80"/>
  <c r="AF20" i="80"/>
  <c r="AN18" i="81"/>
  <c r="AR20" i="81"/>
  <c r="AJ18" i="81"/>
  <c r="AF20" i="81"/>
  <c r="M18" i="82"/>
  <c r="AF19" i="81"/>
  <c r="AJ17" i="81"/>
  <c r="AR19" i="81"/>
  <c r="AJ18" i="80"/>
  <c r="AN18" i="80"/>
  <c r="AJ19" i="80"/>
  <c r="AJ17" i="80"/>
  <c r="AF17" i="80"/>
  <c r="AN19" i="76"/>
  <c r="AG38" i="90"/>
  <c r="M17" i="82"/>
  <c r="AR18" i="81"/>
  <c r="AJ20" i="81"/>
  <c r="W32" i="90"/>
  <c r="AF18" i="80"/>
  <c r="Z18" i="80"/>
  <c r="J19" i="82"/>
  <c r="X19" i="85"/>
  <c r="X30" i="85"/>
  <c r="AG29" i="88"/>
  <c r="AR18" i="75"/>
  <c r="O28" i="87"/>
  <c r="W37" i="71"/>
  <c r="W32" i="71"/>
  <c r="O34" i="71"/>
  <c r="O42" i="71"/>
  <c r="M18" i="71" s="1"/>
  <c r="O28" i="86"/>
  <c r="O31" i="86"/>
  <c r="AF33" i="85"/>
  <c r="AG33" i="85"/>
  <c r="W27" i="85"/>
  <c r="W30" i="85"/>
  <c r="F32" i="85"/>
  <c r="AF19" i="75"/>
  <c r="Z18" i="75"/>
  <c r="J17" i="77"/>
  <c r="AF20" i="76"/>
  <c r="AJ6" i="76"/>
  <c r="Z18" i="76"/>
  <c r="M17" i="77"/>
  <c r="AR19" i="75"/>
  <c r="AF10" i="75"/>
  <c r="AF18" i="75"/>
  <c r="AF14" i="75"/>
  <c r="AF20" i="75"/>
  <c r="D19" i="82"/>
  <c r="J19" i="77"/>
  <c r="AF42" i="87"/>
  <c r="D18" i="82"/>
  <c r="J18" i="77"/>
  <c r="Z19" i="76"/>
  <c r="E38" i="88"/>
  <c r="G19" i="82"/>
  <c r="AF6" i="76"/>
  <c r="Z20" i="76"/>
  <c r="G18" i="82"/>
  <c r="AN19" i="80"/>
  <c r="AN20" i="80"/>
  <c r="Z19" i="80"/>
  <c r="Z20" i="81"/>
  <c r="AR8" i="76"/>
  <c r="AR10" i="76"/>
  <c r="AR10" i="75"/>
  <c r="AR11" i="75"/>
  <c r="AN7" i="76"/>
  <c r="AN9" i="76"/>
  <c r="AN15" i="76"/>
  <c r="X36" i="88"/>
  <c r="O28" i="88"/>
  <c r="AJ12" i="76"/>
  <c r="AF9" i="76"/>
  <c r="AF17" i="76"/>
  <c r="AF15" i="76"/>
  <c r="E29" i="88"/>
  <c r="AR14" i="75"/>
  <c r="AR13" i="75"/>
  <c r="AR15" i="75"/>
  <c r="AN6" i="75"/>
  <c r="AN12" i="75"/>
  <c r="AN14" i="75"/>
  <c r="X40" i="87"/>
  <c r="V16" i="87" s="1"/>
  <c r="AJ7" i="75"/>
  <c r="AJ12" i="75"/>
  <c r="AJ17" i="75"/>
  <c r="AJ13" i="75"/>
  <c r="AF7" i="75"/>
  <c r="AF15" i="75"/>
  <c r="AG42" i="71"/>
  <c r="AE18" i="71" s="1"/>
  <c r="W33" i="71"/>
  <c r="O40" i="71"/>
  <c r="M16" i="71" s="1"/>
  <c r="E31" i="71"/>
  <c r="E33" i="71"/>
  <c r="AF22" i="86"/>
  <c r="AG33" i="86"/>
  <c r="F25" i="86"/>
  <c r="F33" i="86"/>
  <c r="AG29" i="85"/>
  <c r="W21" i="85"/>
  <c r="W23" i="85"/>
  <c r="N32" i="85"/>
  <c r="N28" i="85"/>
  <c r="E33" i="85"/>
  <c r="AG33" i="87"/>
  <c r="W36" i="87"/>
  <c r="O32" i="87"/>
  <c r="N37" i="87"/>
  <c r="N29" i="87"/>
  <c r="F30" i="87"/>
  <c r="W39" i="87"/>
  <c r="X28" i="87"/>
  <c r="N42" i="87"/>
  <c r="K18" i="87" s="1"/>
  <c r="N33" i="90"/>
  <c r="AF31" i="90"/>
  <c r="E42" i="90"/>
  <c r="B18" i="90" s="1"/>
  <c r="O40" i="90"/>
  <c r="M16" i="90" s="1"/>
  <c r="F34" i="90"/>
  <c r="X39" i="90"/>
  <c r="AG30" i="90"/>
  <c r="W28" i="90"/>
  <c r="X28" i="90"/>
  <c r="AF35" i="90"/>
  <c r="N37" i="90"/>
  <c r="N29" i="90"/>
  <c r="W40" i="90"/>
  <c r="T16" i="90" s="1"/>
  <c r="O29" i="90"/>
  <c r="O41" i="90"/>
  <c r="M17" i="90" s="1"/>
  <c r="N41" i="90"/>
  <c r="K17" i="90" s="1"/>
  <c r="F30" i="90"/>
  <c r="F42" i="90"/>
  <c r="O33" i="90"/>
  <c r="O37" i="90"/>
  <c r="X32" i="90"/>
  <c r="X36" i="90"/>
  <c r="AF39" i="90"/>
  <c r="X40" i="90"/>
  <c r="V16" i="90" s="1"/>
  <c r="E31" i="90"/>
  <c r="AG31" i="90"/>
  <c r="E35" i="90"/>
  <c r="AG35" i="90"/>
  <c r="E39" i="90"/>
  <c r="AG39" i="90"/>
  <c r="N30" i="90"/>
  <c r="F31" i="90"/>
  <c r="N34" i="90"/>
  <c r="F35" i="90"/>
  <c r="N38" i="90"/>
  <c r="F39" i="90"/>
  <c r="N42" i="90"/>
  <c r="K18" i="90" s="1"/>
  <c r="W29" i="90"/>
  <c r="O30" i="90"/>
  <c r="O34" i="90"/>
  <c r="O38" i="90"/>
  <c r="W41" i="90"/>
  <c r="T17" i="90" s="1"/>
  <c r="O42" i="90"/>
  <c r="M18" i="90" s="1"/>
  <c r="AF28" i="90"/>
  <c r="X29" i="90"/>
  <c r="AF32" i="90"/>
  <c r="X33" i="90"/>
  <c r="AF36" i="90"/>
  <c r="X37" i="90"/>
  <c r="AF40" i="90"/>
  <c r="AC16" i="90" s="1"/>
  <c r="X41" i="90"/>
  <c r="V17" i="90" s="1"/>
  <c r="E28" i="90"/>
  <c r="AG28" i="90"/>
  <c r="E32" i="90"/>
  <c r="AG32" i="90"/>
  <c r="E36" i="90"/>
  <c r="AG36" i="90"/>
  <c r="E40" i="90"/>
  <c r="B16" i="90" s="1"/>
  <c r="AG40" i="90"/>
  <c r="AE16" i="90" s="1"/>
  <c r="N31" i="90"/>
  <c r="F32" i="90"/>
  <c r="N35" i="90"/>
  <c r="F36" i="90"/>
  <c r="N39" i="90"/>
  <c r="F40" i="90"/>
  <c r="D16" i="90" s="1"/>
  <c r="W30" i="90"/>
  <c r="O31" i="90"/>
  <c r="W34" i="90"/>
  <c r="O35" i="90"/>
  <c r="W38" i="90"/>
  <c r="O39" i="90"/>
  <c r="W42" i="90"/>
  <c r="T18" i="90" s="1"/>
  <c r="AF29" i="90"/>
  <c r="X30" i="90"/>
  <c r="AF33" i="90"/>
  <c r="X34" i="90"/>
  <c r="AF37" i="90"/>
  <c r="X38" i="90"/>
  <c r="AF41" i="90"/>
  <c r="AC17" i="90" s="1"/>
  <c r="X42" i="90"/>
  <c r="V18" i="90" s="1"/>
  <c r="E29" i="90"/>
  <c r="AG29" i="90"/>
  <c r="E33" i="90"/>
  <c r="AG33" i="90"/>
  <c r="E37" i="90"/>
  <c r="AG37" i="90"/>
  <c r="E41" i="90"/>
  <c r="B17" i="90" s="1"/>
  <c r="AG41" i="90"/>
  <c r="AE17" i="90" s="1"/>
  <c r="N28" i="90"/>
  <c r="F29" i="90"/>
  <c r="N32" i="90"/>
  <c r="F33" i="90"/>
  <c r="F37" i="90"/>
  <c r="N40" i="90"/>
  <c r="K16" i="90" s="1"/>
  <c r="F41" i="90"/>
  <c r="D17" i="90" s="1"/>
  <c r="O28" i="90"/>
  <c r="W31" i="90"/>
  <c r="O32" i="90"/>
  <c r="W35" i="90"/>
  <c r="O36" i="90"/>
  <c r="W39" i="90"/>
  <c r="AF30" i="90"/>
  <c r="X31" i="90"/>
  <c r="AF34" i="90"/>
  <c r="X35" i="90"/>
  <c r="AF38" i="90"/>
  <c r="AF42" i="90"/>
  <c r="AC18" i="90" s="1"/>
  <c r="E30" i="90"/>
  <c r="E34" i="90"/>
  <c r="AG34" i="90"/>
  <c r="O33" i="89"/>
  <c r="AF35" i="89"/>
  <c r="O40" i="89"/>
  <c r="M16" i="89" s="1"/>
  <c r="X28" i="89"/>
  <c r="X39" i="89"/>
  <c r="W36" i="89"/>
  <c r="W28" i="89"/>
  <c r="X36" i="89"/>
  <c r="AG42" i="89"/>
  <c r="AE18" i="89" s="1"/>
  <c r="N37" i="89"/>
  <c r="N29" i="89"/>
  <c r="X32" i="89"/>
  <c r="O29" i="89"/>
  <c r="W40" i="89"/>
  <c r="T16" i="89" s="1"/>
  <c r="X40" i="89"/>
  <c r="V16" i="89" s="1"/>
  <c r="E31" i="89"/>
  <c r="AG31" i="89"/>
  <c r="E35" i="89"/>
  <c r="AG35" i="89"/>
  <c r="E39" i="89"/>
  <c r="AG39" i="89"/>
  <c r="F42" i="89"/>
  <c r="D18" i="89" s="1"/>
  <c r="N30" i="89"/>
  <c r="F31" i="89"/>
  <c r="N34" i="89"/>
  <c r="F35" i="89"/>
  <c r="N38" i="89"/>
  <c r="F39" i="89"/>
  <c r="N42" i="89"/>
  <c r="K18" i="89" s="1"/>
  <c r="W29" i="89"/>
  <c r="O30" i="89"/>
  <c r="W33" i="89"/>
  <c r="O34" i="89"/>
  <c r="W37" i="89"/>
  <c r="O38" i="89"/>
  <c r="W41" i="89"/>
  <c r="T17" i="89" s="1"/>
  <c r="O42" i="89"/>
  <c r="M18" i="89" s="1"/>
  <c r="AF28" i="89"/>
  <c r="X29" i="89"/>
  <c r="AF32" i="89"/>
  <c r="X33" i="89"/>
  <c r="AF36" i="89"/>
  <c r="X37" i="89"/>
  <c r="AF40" i="89"/>
  <c r="AC16" i="89" s="1"/>
  <c r="X41" i="89"/>
  <c r="V17" i="89" s="1"/>
  <c r="E28" i="89"/>
  <c r="AG28" i="89"/>
  <c r="E32" i="89"/>
  <c r="AG32" i="89"/>
  <c r="E36" i="89"/>
  <c r="AG36" i="89"/>
  <c r="E40" i="89"/>
  <c r="B16" i="89" s="1"/>
  <c r="AG40" i="89"/>
  <c r="AE16" i="89" s="1"/>
  <c r="F28" i="89"/>
  <c r="N31" i="89"/>
  <c r="F32" i="89"/>
  <c r="N35" i="89"/>
  <c r="F36" i="89"/>
  <c r="N39" i="89"/>
  <c r="F40" i="89"/>
  <c r="D16" i="89" s="1"/>
  <c r="W30" i="89"/>
  <c r="O31" i="89"/>
  <c r="W34" i="89"/>
  <c r="O35" i="89"/>
  <c r="W38" i="89"/>
  <c r="O39" i="89"/>
  <c r="W42" i="89"/>
  <c r="T18" i="89" s="1"/>
  <c r="AF29" i="89"/>
  <c r="X30" i="89"/>
  <c r="AF33" i="89"/>
  <c r="X34" i="89"/>
  <c r="AF37" i="89"/>
  <c r="X38" i="89"/>
  <c r="AF41" i="89"/>
  <c r="AC17" i="89" s="1"/>
  <c r="X42" i="89"/>
  <c r="V18" i="89" s="1"/>
  <c r="E29" i="89"/>
  <c r="AG29" i="89"/>
  <c r="E33" i="89"/>
  <c r="AG33" i="89"/>
  <c r="E37" i="89"/>
  <c r="AG37" i="89"/>
  <c r="E41" i="89"/>
  <c r="B17" i="89" s="1"/>
  <c r="AG41" i="89"/>
  <c r="AE17" i="89" s="1"/>
  <c r="N28" i="89"/>
  <c r="F29" i="89"/>
  <c r="N32" i="89"/>
  <c r="F33" i="89"/>
  <c r="N36" i="89"/>
  <c r="F37" i="89"/>
  <c r="N40" i="89"/>
  <c r="K16" i="89" s="1"/>
  <c r="F41" i="89"/>
  <c r="D17" i="89" s="1"/>
  <c r="O28" i="89"/>
  <c r="W31" i="89"/>
  <c r="O32" i="89"/>
  <c r="W35" i="89"/>
  <c r="O36" i="89"/>
  <c r="W39" i="89"/>
  <c r="AF30" i="89"/>
  <c r="X31" i="89"/>
  <c r="AF34" i="89"/>
  <c r="X35" i="89"/>
  <c r="AF38" i="89"/>
  <c r="AF42" i="89"/>
  <c r="AC18" i="89" s="1"/>
  <c r="E30" i="89"/>
  <c r="AG30" i="89"/>
  <c r="E34" i="89"/>
  <c r="AG34" i="89"/>
  <c r="E38" i="89"/>
  <c r="AG38" i="89"/>
  <c r="E30" i="88"/>
  <c r="AF38" i="88"/>
  <c r="N33" i="88"/>
  <c r="E42" i="88"/>
  <c r="B18" i="88" s="1"/>
  <c r="E28" i="88"/>
  <c r="N37" i="88"/>
  <c r="O40" i="88"/>
  <c r="M16" i="88" s="1"/>
  <c r="O30" i="88"/>
  <c r="N41" i="88"/>
  <c r="K17" i="88" s="1"/>
  <c r="AG42" i="88"/>
  <c r="AE18" i="88" s="1"/>
  <c r="AG41" i="88"/>
  <c r="AE17" i="88" s="1"/>
  <c r="AF42" i="88"/>
  <c r="AC18" i="88" s="1"/>
  <c r="N29" i="88"/>
  <c r="AG38" i="88"/>
  <c r="F34" i="88"/>
  <c r="F38" i="88"/>
  <c r="F42" i="88"/>
  <c r="D18" i="88" s="1"/>
  <c r="W28" i="88"/>
  <c r="O29" i="88"/>
  <c r="W32" i="88"/>
  <c r="O33" i="88"/>
  <c r="W36" i="88"/>
  <c r="O37" i="88"/>
  <c r="W40" i="88"/>
  <c r="T16" i="88" s="1"/>
  <c r="O41" i="88"/>
  <c r="M17" i="88" s="1"/>
  <c r="X40" i="88"/>
  <c r="V16" i="88" s="1"/>
  <c r="E31" i="88"/>
  <c r="AG31" i="88"/>
  <c r="E35" i="88"/>
  <c r="AG35" i="88"/>
  <c r="E39" i="88"/>
  <c r="AG39" i="88"/>
  <c r="X32" i="88"/>
  <c r="N30" i="88"/>
  <c r="F31" i="88"/>
  <c r="N34" i="88"/>
  <c r="F35" i="88"/>
  <c r="N38" i="88"/>
  <c r="F39" i="88"/>
  <c r="N42" i="88"/>
  <c r="K18" i="88" s="1"/>
  <c r="AF31" i="88"/>
  <c r="AF39" i="88"/>
  <c r="W29" i="88"/>
  <c r="W33" i="88"/>
  <c r="O34" i="88"/>
  <c r="W37" i="88"/>
  <c r="O38" i="88"/>
  <c r="W41" i="88"/>
  <c r="T17" i="88" s="1"/>
  <c r="O42" i="88"/>
  <c r="M18" i="88" s="1"/>
  <c r="AF28" i="88"/>
  <c r="X29" i="88"/>
  <c r="AF32" i="88"/>
  <c r="X33" i="88"/>
  <c r="AF36" i="88"/>
  <c r="X37" i="88"/>
  <c r="AF40" i="88"/>
  <c r="AC16" i="88" s="1"/>
  <c r="X41" i="88"/>
  <c r="V17" i="88" s="1"/>
  <c r="AG28" i="88"/>
  <c r="E32" i="88"/>
  <c r="AG32" i="88"/>
  <c r="E36" i="88"/>
  <c r="AG36" i="88"/>
  <c r="E40" i="88"/>
  <c r="B16" i="88" s="1"/>
  <c r="AG40" i="88"/>
  <c r="AE16" i="88" s="1"/>
  <c r="F28" i="88"/>
  <c r="N31" i="88"/>
  <c r="F32" i="88"/>
  <c r="N35" i="88"/>
  <c r="F36" i="88"/>
  <c r="N39" i="88"/>
  <c r="F40" i="88"/>
  <c r="D16" i="88" s="1"/>
  <c r="W30" i="88"/>
  <c r="O31" i="88"/>
  <c r="W34" i="88"/>
  <c r="O35" i="88"/>
  <c r="W38" i="88"/>
  <c r="O39" i="88"/>
  <c r="W42" i="88"/>
  <c r="T18" i="88" s="1"/>
  <c r="AF35" i="88"/>
  <c r="AF29" i="88"/>
  <c r="X30" i="88"/>
  <c r="AF33" i="88"/>
  <c r="X34" i="88"/>
  <c r="AF37" i="88"/>
  <c r="X38" i="88"/>
  <c r="AF41" i="88"/>
  <c r="AC17" i="88" s="1"/>
  <c r="X42" i="88"/>
  <c r="V18" i="88" s="1"/>
  <c r="AG33" i="88"/>
  <c r="N28" i="88"/>
  <c r="F29" i="88"/>
  <c r="N32" i="88"/>
  <c r="F33" i="88"/>
  <c r="N36" i="88"/>
  <c r="F37" i="88"/>
  <c r="N40" i="88"/>
  <c r="K16" i="88" s="1"/>
  <c r="F41" i="88"/>
  <c r="D17" i="88" s="1"/>
  <c r="E33" i="88"/>
  <c r="AG37" i="88"/>
  <c r="E41" i="88"/>
  <c r="B17" i="88" s="1"/>
  <c r="W31" i="88"/>
  <c r="O32" i="88"/>
  <c r="W35" i="88"/>
  <c r="O36" i="88"/>
  <c r="W39" i="88"/>
  <c r="E37" i="88"/>
  <c r="AF30" i="88"/>
  <c r="X31" i="88"/>
  <c r="AF34" i="88"/>
  <c r="X35" i="88"/>
  <c r="AG30" i="88"/>
  <c r="E34" i="88"/>
  <c r="AG34" i="88"/>
  <c r="F42" i="87"/>
  <c r="D18" i="87" s="1"/>
  <c r="E42" i="87"/>
  <c r="B18" i="87" s="1"/>
  <c r="W31" i="87"/>
  <c r="N40" i="87"/>
  <c r="K16" i="87" s="1"/>
  <c r="W32" i="87"/>
  <c r="X39" i="87"/>
  <c r="N33" i="87"/>
  <c r="W35" i="87"/>
  <c r="W28" i="87"/>
  <c r="W40" i="87"/>
  <c r="T16" i="87" s="1"/>
  <c r="O29" i="87"/>
  <c r="N41" i="87"/>
  <c r="K17" i="87" s="1"/>
  <c r="AG42" i="87"/>
  <c r="AG41" i="87"/>
  <c r="AG29" i="87"/>
  <c r="O33" i="87"/>
  <c r="O37" i="87"/>
  <c r="AF31" i="87"/>
  <c r="X32" i="87"/>
  <c r="AF35" i="87"/>
  <c r="X36" i="87"/>
  <c r="AF39" i="87"/>
  <c r="O41" i="87"/>
  <c r="M17" i="87" s="1"/>
  <c r="E31" i="87"/>
  <c r="AG31" i="87"/>
  <c r="E35" i="87"/>
  <c r="AG35" i="87"/>
  <c r="E39" i="87"/>
  <c r="AG39" i="87"/>
  <c r="N30" i="87"/>
  <c r="F35" i="87"/>
  <c r="F39" i="87"/>
  <c r="F38" i="87"/>
  <c r="F31" i="87"/>
  <c r="N34" i="87"/>
  <c r="N38" i="87"/>
  <c r="W29" i="87"/>
  <c r="O30" i="87"/>
  <c r="W33" i="87"/>
  <c r="O34" i="87"/>
  <c r="W37" i="87"/>
  <c r="O38" i="87"/>
  <c r="W41" i="87"/>
  <c r="T17" i="87" s="1"/>
  <c r="O42" i="87"/>
  <c r="M18" i="87" s="1"/>
  <c r="AF28" i="87"/>
  <c r="X29" i="87"/>
  <c r="AF32" i="87"/>
  <c r="X33" i="87"/>
  <c r="AF36" i="87"/>
  <c r="X37" i="87"/>
  <c r="AF40" i="87"/>
  <c r="X41" i="87"/>
  <c r="V17" i="87" s="1"/>
  <c r="AG36" i="87"/>
  <c r="AG40" i="87"/>
  <c r="F34" i="87"/>
  <c r="E28" i="87"/>
  <c r="E40" i="87"/>
  <c r="B16" i="87" s="1"/>
  <c r="F28" i="87"/>
  <c r="N31" i="87"/>
  <c r="F32" i="87"/>
  <c r="N35" i="87"/>
  <c r="F36" i="87"/>
  <c r="N39" i="87"/>
  <c r="F40" i="87"/>
  <c r="D16" i="87" s="1"/>
  <c r="AG28" i="87"/>
  <c r="AG32" i="87"/>
  <c r="W30" i="87"/>
  <c r="O31" i="87"/>
  <c r="W34" i="87"/>
  <c r="O35" i="87"/>
  <c r="W38" i="87"/>
  <c r="O39" i="87"/>
  <c r="W42" i="87"/>
  <c r="T18" i="87" s="1"/>
  <c r="E32" i="87"/>
  <c r="E36" i="87"/>
  <c r="AF29" i="87"/>
  <c r="X30" i="87"/>
  <c r="AF33" i="87"/>
  <c r="X34" i="87"/>
  <c r="AF37" i="87"/>
  <c r="X38" i="87"/>
  <c r="AF41" i="87"/>
  <c r="X42" i="87"/>
  <c r="V18" i="87" s="1"/>
  <c r="E29" i="87"/>
  <c r="AG37" i="87"/>
  <c r="E33" i="87"/>
  <c r="E37" i="87"/>
  <c r="E41" i="87"/>
  <c r="B17" i="87" s="1"/>
  <c r="N28" i="87"/>
  <c r="F29" i="87"/>
  <c r="N32" i="87"/>
  <c r="F33" i="87"/>
  <c r="N36" i="87"/>
  <c r="F37" i="87"/>
  <c r="F41" i="87"/>
  <c r="D17" i="87" s="1"/>
  <c r="O36" i="87"/>
  <c r="O40" i="87"/>
  <c r="M16" i="87" s="1"/>
  <c r="AF30" i="87"/>
  <c r="X31" i="87"/>
  <c r="AF34" i="87"/>
  <c r="X35" i="87"/>
  <c r="AF38" i="87"/>
  <c r="E30" i="87"/>
  <c r="AG30" i="87"/>
  <c r="E34" i="87"/>
  <c r="AG34" i="87"/>
  <c r="E38" i="87"/>
  <c r="AG38" i="87"/>
  <c r="E35" i="71"/>
  <c r="E29" i="71"/>
  <c r="O41" i="71"/>
  <c r="M17" i="71" s="1"/>
  <c r="W29" i="71"/>
  <c r="O29" i="71"/>
  <c r="E38" i="71"/>
  <c r="W36" i="71"/>
  <c r="E39" i="71"/>
  <c r="E30" i="71"/>
  <c r="W40" i="71"/>
  <c r="T16" i="71" s="1"/>
  <c r="E34" i="71"/>
  <c r="W28" i="71"/>
  <c r="F30" i="71"/>
  <c r="N41" i="71"/>
  <c r="K17" i="71" s="1"/>
  <c r="F32" i="71"/>
  <c r="AG30" i="71"/>
  <c r="F41" i="71"/>
  <c r="D17" i="71" s="1"/>
  <c r="E42" i="71"/>
  <c r="B18" i="71" s="1"/>
  <c r="F28" i="71"/>
  <c r="N29" i="71"/>
  <c r="N33" i="71"/>
  <c r="F34" i="71"/>
  <c r="N37" i="71"/>
  <c r="F38" i="71"/>
  <c r="F42" i="71"/>
  <c r="D18" i="71" s="1"/>
  <c r="O33" i="71"/>
  <c r="O37" i="71"/>
  <c r="X28" i="71"/>
  <c r="AF31" i="71"/>
  <c r="X32" i="71"/>
  <c r="AF35" i="71"/>
  <c r="X36" i="71"/>
  <c r="AF39" i="71"/>
  <c r="X40" i="71"/>
  <c r="V16" i="71" s="1"/>
  <c r="AG31" i="71"/>
  <c r="AG39" i="71"/>
  <c r="N30" i="71"/>
  <c r="F31" i="71"/>
  <c r="N34" i="71"/>
  <c r="F35" i="71"/>
  <c r="N38" i="71"/>
  <c r="F39" i="71"/>
  <c r="N42" i="71"/>
  <c r="K18" i="71" s="1"/>
  <c r="O30" i="71"/>
  <c r="AF28" i="71"/>
  <c r="X29" i="71"/>
  <c r="AF32" i="71"/>
  <c r="X33" i="71"/>
  <c r="AF36" i="71"/>
  <c r="X37" i="71"/>
  <c r="AF40" i="71"/>
  <c r="AC16" i="71" s="1"/>
  <c r="X41" i="71"/>
  <c r="V17" i="71" s="1"/>
  <c r="E28" i="71"/>
  <c r="AG28" i="71"/>
  <c r="E32" i="71"/>
  <c r="AG32" i="71"/>
  <c r="E36" i="71"/>
  <c r="AG36" i="71"/>
  <c r="E40" i="71"/>
  <c r="B16" i="71" s="1"/>
  <c r="AG40" i="71"/>
  <c r="AE16" i="71" s="1"/>
  <c r="N31" i="71"/>
  <c r="N35" i="71"/>
  <c r="F36" i="71"/>
  <c r="N39" i="71"/>
  <c r="F40" i="71"/>
  <c r="D16" i="71" s="1"/>
  <c r="O38" i="71"/>
  <c r="W30" i="71"/>
  <c r="O31" i="71"/>
  <c r="W34" i="71"/>
  <c r="O35" i="71"/>
  <c r="W38" i="71"/>
  <c r="O39" i="71"/>
  <c r="W42" i="71"/>
  <c r="T18" i="71" s="1"/>
  <c r="AG35" i="71"/>
  <c r="AF29" i="71"/>
  <c r="X30" i="71"/>
  <c r="AF33" i="71"/>
  <c r="X34" i="71"/>
  <c r="AF37" i="71"/>
  <c r="X38" i="71"/>
  <c r="AF41" i="71"/>
  <c r="AC17" i="71" s="1"/>
  <c r="X42" i="71"/>
  <c r="V18" i="71" s="1"/>
  <c r="AG29" i="71"/>
  <c r="E37" i="71"/>
  <c r="E41" i="71"/>
  <c r="B17" i="71" s="1"/>
  <c r="N28" i="71"/>
  <c r="F29" i="71"/>
  <c r="N32" i="71"/>
  <c r="F33" i="71"/>
  <c r="N36" i="71"/>
  <c r="F37" i="71"/>
  <c r="N40" i="71"/>
  <c r="K16" i="71" s="1"/>
  <c r="AG33" i="71"/>
  <c r="AG37" i="71"/>
  <c r="AG41" i="71"/>
  <c r="AE17" i="71" s="1"/>
  <c r="O28" i="71"/>
  <c r="W31" i="71"/>
  <c r="O32" i="71"/>
  <c r="W35" i="71"/>
  <c r="O36" i="71"/>
  <c r="W39" i="71"/>
  <c r="AF30" i="71"/>
  <c r="X31" i="71"/>
  <c r="AF34" i="71"/>
  <c r="X35" i="71"/>
  <c r="AF38" i="71"/>
  <c r="AF42" i="71"/>
  <c r="AC18" i="71" s="1"/>
  <c r="AG38" i="71"/>
  <c r="W23" i="86"/>
  <c r="AF26" i="86"/>
  <c r="X30" i="86"/>
  <c r="X19" i="86"/>
  <c r="W19" i="86"/>
  <c r="W27" i="86"/>
  <c r="X27" i="86"/>
  <c r="N20" i="86"/>
  <c r="N28" i="86"/>
  <c r="O20" i="86"/>
  <c r="W31" i="86"/>
  <c r="N32" i="86"/>
  <c r="AF30" i="86"/>
  <c r="X23" i="86"/>
  <c r="E22" i="86"/>
  <c r="AG22" i="86"/>
  <c r="E26" i="86"/>
  <c r="AG26" i="86"/>
  <c r="E30" i="86"/>
  <c r="AG30" i="86"/>
  <c r="N21" i="86"/>
  <c r="F22" i="86"/>
  <c r="N25" i="86"/>
  <c r="F26" i="86"/>
  <c r="N29" i="86"/>
  <c r="F30" i="86"/>
  <c r="N33" i="86"/>
  <c r="W20" i="86"/>
  <c r="O21" i="86"/>
  <c r="W24" i="86"/>
  <c r="O25" i="86"/>
  <c r="W28" i="86"/>
  <c r="O29" i="86"/>
  <c r="W32" i="86"/>
  <c r="O33" i="86"/>
  <c r="AF19" i="86"/>
  <c r="X20" i="86"/>
  <c r="AF23" i="86"/>
  <c r="X24" i="86"/>
  <c r="AF27" i="86"/>
  <c r="X28" i="86"/>
  <c r="AF31" i="86"/>
  <c r="X32" i="86"/>
  <c r="E19" i="86"/>
  <c r="AG19" i="86"/>
  <c r="E23" i="86"/>
  <c r="AG23" i="86"/>
  <c r="E27" i="86"/>
  <c r="AG27" i="86"/>
  <c r="E31" i="86"/>
  <c r="AG31" i="86"/>
  <c r="N22" i="86"/>
  <c r="F23" i="86"/>
  <c r="N26" i="86"/>
  <c r="F27" i="86"/>
  <c r="N30" i="86"/>
  <c r="F31" i="86"/>
  <c r="F29" i="86"/>
  <c r="W21" i="86"/>
  <c r="O22" i="86"/>
  <c r="W25" i="86"/>
  <c r="O26" i="86"/>
  <c r="W29" i="86"/>
  <c r="O30" i="86"/>
  <c r="W33" i="86"/>
  <c r="AF20" i="86"/>
  <c r="X21" i="86"/>
  <c r="AF24" i="86"/>
  <c r="X25" i="86"/>
  <c r="AF28" i="86"/>
  <c r="X29" i="86"/>
  <c r="AF32" i="86"/>
  <c r="X33" i="86"/>
  <c r="E20" i="86"/>
  <c r="AG20" i="86"/>
  <c r="E24" i="86"/>
  <c r="AG24" i="86"/>
  <c r="E28" i="86"/>
  <c r="AG28" i="86"/>
  <c r="E32" i="86"/>
  <c r="AG32" i="86"/>
  <c r="N19" i="86"/>
  <c r="F20" i="86"/>
  <c r="N23" i="86"/>
  <c r="F24" i="86"/>
  <c r="N27" i="86"/>
  <c r="F28" i="86"/>
  <c r="N31" i="86"/>
  <c r="F32" i="86"/>
  <c r="O19" i="86"/>
  <c r="W22" i="86"/>
  <c r="O23" i="86"/>
  <c r="W26" i="86"/>
  <c r="O27" i="86"/>
  <c r="W30" i="86"/>
  <c r="AF21" i="86"/>
  <c r="X22" i="86"/>
  <c r="AF25" i="86"/>
  <c r="X26" i="86"/>
  <c r="AF29" i="86"/>
  <c r="AF33" i="86"/>
  <c r="E21" i="86"/>
  <c r="AG21" i="86"/>
  <c r="E25" i="86"/>
  <c r="AG25" i="86"/>
  <c r="E29" i="86"/>
  <c r="AG29" i="86"/>
  <c r="O23" i="85"/>
  <c r="E25" i="85"/>
  <c r="N24" i="85"/>
  <c r="O20" i="85"/>
  <c r="O32" i="85"/>
  <c r="N20" i="85"/>
  <c r="F21" i="85"/>
  <c r="AF26" i="85"/>
  <c r="X27" i="85"/>
  <c r="X31" i="85"/>
  <c r="AF22" i="85"/>
  <c r="AF30" i="85"/>
  <c r="E22" i="85"/>
  <c r="AG22" i="85"/>
  <c r="E26" i="85"/>
  <c r="AG26" i="85"/>
  <c r="E30" i="85"/>
  <c r="AG30" i="85"/>
  <c r="N21" i="85"/>
  <c r="F22" i="85"/>
  <c r="N25" i="85"/>
  <c r="F26" i="85"/>
  <c r="N29" i="85"/>
  <c r="F30" i="85"/>
  <c r="N33" i="85"/>
  <c r="W20" i="85"/>
  <c r="O21" i="85"/>
  <c r="W24" i="85"/>
  <c r="O25" i="85"/>
  <c r="W28" i="85"/>
  <c r="O29" i="85"/>
  <c r="W32" i="85"/>
  <c r="O33" i="85"/>
  <c r="AF19" i="85"/>
  <c r="X20" i="85"/>
  <c r="AF23" i="85"/>
  <c r="X24" i="85"/>
  <c r="AF27" i="85"/>
  <c r="X28" i="85"/>
  <c r="AF31" i="85"/>
  <c r="X32" i="85"/>
  <c r="E19" i="85"/>
  <c r="AG19" i="85"/>
  <c r="E23" i="85"/>
  <c r="AG23" i="85"/>
  <c r="E27" i="85"/>
  <c r="AG27" i="85"/>
  <c r="E31" i="85"/>
  <c r="AG31" i="85"/>
  <c r="F29" i="85"/>
  <c r="O24" i="85"/>
  <c r="F19" i="85"/>
  <c r="N22" i="85"/>
  <c r="F23" i="85"/>
  <c r="N26" i="85"/>
  <c r="F27" i="85"/>
  <c r="N30" i="85"/>
  <c r="F31" i="85"/>
  <c r="F25" i="85"/>
  <c r="O22" i="85"/>
  <c r="W29" i="85"/>
  <c r="O30" i="85"/>
  <c r="W33" i="85"/>
  <c r="F33" i="85"/>
  <c r="W25" i="85"/>
  <c r="AF20" i="85"/>
  <c r="X21" i="85"/>
  <c r="AF24" i="85"/>
  <c r="X25" i="85"/>
  <c r="AF28" i="85"/>
  <c r="X29" i="85"/>
  <c r="AF32" i="85"/>
  <c r="X33" i="85"/>
  <c r="O26" i="85"/>
  <c r="E20" i="85"/>
  <c r="AG20" i="85"/>
  <c r="E24" i="85"/>
  <c r="AG24" i="85"/>
  <c r="E28" i="85"/>
  <c r="AG28" i="85"/>
  <c r="E32" i="85"/>
  <c r="AG32" i="85"/>
  <c r="N19" i="85"/>
  <c r="F20" i="85"/>
  <c r="N23" i="85"/>
  <c r="F24" i="85"/>
  <c r="N27" i="85"/>
  <c r="F28" i="85"/>
  <c r="N31" i="85"/>
  <c r="O19" i="85"/>
  <c r="W22" i="85"/>
  <c r="W26" i="85"/>
  <c r="O27" i="85"/>
  <c r="O31" i="85"/>
  <c r="AF21" i="85"/>
  <c r="X22" i="85"/>
  <c r="AF25" i="85"/>
  <c r="X26" i="85"/>
  <c r="AF29" i="85"/>
  <c r="AF6" i="81"/>
  <c r="AJ7" i="81"/>
  <c r="AN8" i="81"/>
  <c r="AR9" i="81"/>
  <c r="AF10" i="81"/>
  <c r="AJ11" i="81"/>
  <c r="AN12" i="81"/>
  <c r="AR13" i="81"/>
  <c r="AF14" i="81"/>
  <c r="AJ15" i="81"/>
  <c r="AN16" i="81"/>
  <c r="AR17" i="81"/>
  <c r="AF18" i="81"/>
  <c r="AJ19" i="81"/>
  <c r="AN20" i="81"/>
  <c r="AF11" i="80"/>
  <c r="AJ12" i="80"/>
  <c r="AR18" i="80"/>
  <c r="AS18" i="80" s="1"/>
  <c r="AT18" i="80" s="1"/>
  <c r="N30" i="80" s="1"/>
  <c r="AF19" i="80"/>
  <c r="AJ20" i="80"/>
  <c r="AT6" i="80"/>
  <c r="AH7" i="80"/>
  <c r="AL8" i="80"/>
  <c r="AP9" i="80"/>
  <c r="AT10" i="80"/>
  <c r="AP13" i="80"/>
  <c r="AT14" i="80"/>
  <c r="AH15" i="80"/>
  <c r="AJ18" i="76"/>
  <c r="AR6" i="76"/>
  <c r="AJ8" i="76"/>
  <c r="AR18" i="76"/>
  <c r="AR12" i="76"/>
  <c r="AF11" i="76"/>
  <c r="AJ14" i="76"/>
  <c r="AN17" i="76"/>
  <c r="AJ20" i="76"/>
  <c r="AN11" i="76"/>
  <c r="AF13" i="76"/>
  <c r="AR14" i="76"/>
  <c r="AJ16" i="76"/>
  <c r="AF19" i="76"/>
  <c r="AF7" i="76"/>
  <c r="AJ10" i="76"/>
  <c r="AR20" i="76"/>
  <c r="AN13" i="76"/>
  <c r="AR16" i="76"/>
  <c r="AJ7" i="76"/>
  <c r="AN8" i="76"/>
  <c r="AR9" i="76"/>
  <c r="AF10" i="76"/>
  <c r="AJ11" i="76"/>
  <c r="AN12" i="76"/>
  <c r="AR13" i="76"/>
  <c r="AF14" i="76"/>
  <c r="AJ15" i="76"/>
  <c r="AN16" i="76"/>
  <c r="AR17" i="76"/>
  <c r="AF18" i="76"/>
  <c r="AJ19" i="76"/>
  <c r="AN20" i="76"/>
  <c r="AR7" i="76"/>
  <c r="AN10" i="76"/>
  <c r="AF12" i="76"/>
  <c r="AN14" i="76"/>
  <c r="AR15" i="76"/>
  <c r="AF16" i="76"/>
  <c r="AJ17" i="76"/>
  <c r="AN18" i="76"/>
  <c r="AR19" i="76"/>
  <c r="AN6" i="76"/>
  <c r="AF8" i="76"/>
  <c r="AJ9" i="76"/>
  <c r="AR11" i="76"/>
  <c r="AJ13" i="76"/>
  <c r="AN20" i="75"/>
  <c r="AN8" i="75"/>
  <c r="AN13" i="75"/>
  <c r="AJ16" i="75"/>
  <c r="AJ20" i="75"/>
  <c r="AF6" i="75"/>
  <c r="AN16" i="75"/>
  <c r="AJ19" i="75"/>
  <c r="AN9" i="75"/>
  <c r="AJ15" i="75"/>
  <c r="AR6" i="75"/>
  <c r="AR9" i="75"/>
  <c r="AF11" i="75"/>
  <c r="AN17" i="75"/>
  <c r="AJ8" i="75"/>
  <c r="AJ11" i="75"/>
  <c r="AR17" i="75"/>
  <c r="AF16" i="75"/>
  <c r="AR7" i="75"/>
  <c r="AF8" i="75"/>
  <c r="AJ9" i="75"/>
  <c r="AN10" i="75"/>
  <c r="AF12" i="75"/>
  <c r="AJ6" i="75"/>
  <c r="AN7" i="75"/>
  <c r="AR8" i="75"/>
  <c r="AF9" i="75"/>
  <c r="AJ10" i="75"/>
  <c r="AN11" i="75"/>
  <c r="AR12" i="75"/>
  <c r="AF13" i="75"/>
  <c r="AJ14" i="75"/>
  <c r="AN15" i="75"/>
  <c r="AR16" i="75"/>
  <c r="AF17" i="75"/>
  <c r="AJ18" i="75"/>
  <c r="AN19" i="75"/>
  <c r="AR20" i="75"/>
  <c r="AN18" i="75"/>
  <c r="AD33" i="84"/>
  <c r="AD32" i="84"/>
  <c r="AD31" i="84"/>
  <c r="AC33" i="84"/>
  <c r="AC32" i="84"/>
  <c r="AC31" i="84"/>
  <c r="AB33" i="84"/>
  <c r="AB32" i="84"/>
  <c r="AB31" i="84"/>
  <c r="U33" i="84"/>
  <c r="U32" i="84"/>
  <c r="U31" i="84"/>
  <c r="T33" i="84"/>
  <c r="T32" i="84"/>
  <c r="T31" i="84"/>
  <c r="S33" i="84"/>
  <c r="S32" i="84"/>
  <c r="S31" i="84"/>
  <c r="L33" i="84"/>
  <c r="L32" i="84"/>
  <c r="L31" i="84"/>
  <c r="K33" i="84"/>
  <c r="K32" i="84"/>
  <c r="K31" i="84"/>
  <c r="J33" i="84"/>
  <c r="J32" i="84"/>
  <c r="J31" i="84"/>
  <c r="J19" i="84"/>
  <c r="K19" i="84"/>
  <c r="L19" i="84"/>
  <c r="C33" i="84"/>
  <c r="C32" i="84"/>
  <c r="C31" i="84"/>
  <c r="B33" i="84"/>
  <c r="B32" i="84"/>
  <c r="B31" i="84"/>
  <c r="A33" i="84"/>
  <c r="A32" i="84"/>
  <c r="A31" i="84"/>
  <c r="P33" i="68"/>
  <c r="P31" i="68"/>
  <c r="P29" i="68"/>
  <c r="AQ22" i="68"/>
  <c r="AQ17" i="68"/>
  <c r="AM17" i="68"/>
  <c r="AI17" i="68"/>
  <c r="AE17" i="68"/>
  <c r="AQ16" i="68"/>
  <c r="AM16" i="68"/>
  <c r="AI16" i="68"/>
  <c r="AE16" i="68"/>
  <c r="AQ15" i="68"/>
  <c r="AR15" i="68" s="1"/>
  <c r="AM15" i="68"/>
  <c r="AI15" i="68"/>
  <c r="AE15" i="68"/>
  <c r="AQ14" i="68"/>
  <c r="AM14" i="68"/>
  <c r="AI14" i="68"/>
  <c r="AE14" i="68"/>
  <c r="AQ13" i="68"/>
  <c r="AM13" i="68"/>
  <c r="AI13" i="68"/>
  <c r="AE13" i="68"/>
  <c r="AQ12" i="68"/>
  <c r="AM12" i="68"/>
  <c r="AI12" i="68"/>
  <c r="AJ12" i="68" s="1"/>
  <c r="AE12" i="68"/>
  <c r="AQ11" i="68"/>
  <c r="AM11" i="68"/>
  <c r="AI11" i="68"/>
  <c r="AE11" i="68"/>
  <c r="AQ10" i="68"/>
  <c r="AM10" i="68"/>
  <c r="AI10" i="68"/>
  <c r="AE10" i="68"/>
  <c r="AQ9" i="68"/>
  <c r="AM9" i="68"/>
  <c r="AI9" i="68"/>
  <c r="AE9" i="68"/>
  <c r="AQ8" i="68"/>
  <c r="AM8" i="68"/>
  <c r="AI8" i="68"/>
  <c r="AE8" i="68"/>
  <c r="AQ7" i="68"/>
  <c r="AM7" i="68"/>
  <c r="AI7" i="68"/>
  <c r="AE7" i="68"/>
  <c r="AQ6" i="68"/>
  <c r="AM6" i="68"/>
  <c r="AI6" i="68"/>
  <c r="AE6" i="68"/>
  <c r="AQ22" i="66"/>
  <c r="AQ20" i="66"/>
  <c r="AM20" i="66"/>
  <c r="AI20" i="66"/>
  <c r="AE20" i="66"/>
  <c r="AQ19" i="66"/>
  <c r="AM19" i="66"/>
  <c r="AI19" i="66"/>
  <c r="AE19" i="66"/>
  <c r="AQ18" i="66"/>
  <c r="AM18" i="66"/>
  <c r="AI18" i="66"/>
  <c r="AE18" i="66"/>
  <c r="AQ17" i="66"/>
  <c r="AM17" i="66"/>
  <c r="AI17" i="66"/>
  <c r="AE17" i="66"/>
  <c r="AQ16" i="66"/>
  <c r="AM16" i="66"/>
  <c r="AI16" i="66"/>
  <c r="AE16" i="66"/>
  <c r="AQ15" i="66"/>
  <c r="AM15" i="66"/>
  <c r="AI15" i="66"/>
  <c r="AE15" i="66"/>
  <c r="AQ14" i="66"/>
  <c r="AM14" i="66"/>
  <c r="AI14" i="66"/>
  <c r="AE14" i="66"/>
  <c r="AQ13" i="66"/>
  <c r="AM13" i="66"/>
  <c r="AI13" i="66"/>
  <c r="AE13" i="66"/>
  <c r="AQ12" i="66"/>
  <c r="AM12" i="66"/>
  <c r="AI12" i="66"/>
  <c r="AE12" i="66"/>
  <c r="AQ11" i="66"/>
  <c r="AM11" i="66"/>
  <c r="AI11" i="66"/>
  <c r="AE11" i="66"/>
  <c r="AQ10" i="66"/>
  <c r="AM10" i="66"/>
  <c r="AI10" i="66"/>
  <c r="AE10" i="66"/>
  <c r="AQ9" i="66"/>
  <c r="AM9" i="66"/>
  <c r="AI9" i="66"/>
  <c r="AE9" i="66"/>
  <c r="AQ8" i="66"/>
  <c r="AM8" i="66"/>
  <c r="AI8" i="66"/>
  <c r="AE8" i="66"/>
  <c r="AQ7" i="66"/>
  <c r="AM7" i="66"/>
  <c r="AI7" i="66"/>
  <c r="AE7" i="66"/>
  <c r="AQ6" i="66"/>
  <c r="AM6" i="66"/>
  <c r="AI6" i="66"/>
  <c r="AE6" i="66"/>
  <c r="AQ20" i="65"/>
  <c r="AM20" i="65"/>
  <c r="AI20" i="65"/>
  <c r="AE20" i="65"/>
  <c r="AQ19" i="65"/>
  <c r="AM19" i="65"/>
  <c r="AI19" i="65"/>
  <c r="AE19" i="65"/>
  <c r="AQ18" i="65"/>
  <c r="AM18" i="65"/>
  <c r="AI18" i="65"/>
  <c r="AE18" i="65"/>
  <c r="AQ17" i="65"/>
  <c r="AM17" i="65"/>
  <c r="AI17" i="65"/>
  <c r="AE17" i="65"/>
  <c r="AQ16" i="65"/>
  <c r="AM16" i="65"/>
  <c r="AI16" i="65"/>
  <c r="AE16" i="65"/>
  <c r="AQ15" i="65"/>
  <c r="AM15" i="65"/>
  <c r="AI15" i="65"/>
  <c r="AE15" i="65"/>
  <c r="AQ14" i="65"/>
  <c r="AM14" i="65"/>
  <c r="AI14" i="65"/>
  <c r="AE14" i="65"/>
  <c r="AQ13" i="65"/>
  <c r="AM13" i="65"/>
  <c r="AI13" i="65"/>
  <c r="AE13" i="65"/>
  <c r="AQ12" i="65"/>
  <c r="AM12" i="65"/>
  <c r="AI12" i="65"/>
  <c r="AE12" i="65"/>
  <c r="AQ11" i="65"/>
  <c r="AM11" i="65"/>
  <c r="AI11" i="65"/>
  <c r="AE11" i="65"/>
  <c r="AQ10" i="65"/>
  <c r="AM10" i="65"/>
  <c r="AI10" i="65"/>
  <c r="AE10" i="65"/>
  <c r="AQ9" i="65"/>
  <c r="AM9" i="65"/>
  <c r="AI9" i="65"/>
  <c r="AE9" i="65"/>
  <c r="AQ8" i="65"/>
  <c r="AM8" i="65"/>
  <c r="AI8" i="65"/>
  <c r="AE8" i="65"/>
  <c r="AQ7" i="65"/>
  <c r="AM7" i="65"/>
  <c r="AI7" i="65"/>
  <c r="AE7" i="65"/>
  <c r="AQ6" i="65"/>
  <c r="AM6" i="65"/>
  <c r="AI6" i="65"/>
  <c r="AE6" i="65"/>
  <c r="AQ20" i="15"/>
  <c r="AQ19" i="15"/>
  <c r="AQ18" i="15"/>
  <c r="AQ17" i="15"/>
  <c r="AM20" i="15"/>
  <c r="AM19" i="15"/>
  <c r="AM18" i="15"/>
  <c r="AI20" i="15"/>
  <c r="AI19" i="15"/>
  <c r="AI18" i="15"/>
  <c r="AE20" i="15"/>
  <c r="AE19" i="15"/>
  <c r="AE18" i="15"/>
  <c r="P33" i="66"/>
  <c r="P31" i="66"/>
  <c r="P29" i="66"/>
  <c r="D17" i="77" s="1"/>
  <c r="P33" i="65"/>
  <c r="P31" i="65"/>
  <c r="P29" i="65"/>
  <c r="P33" i="15"/>
  <c r="D19" i="62" s="1"/>
  <c r="P31" i="15"/>
  <c r="Z19" i="15" s="1"/>
  <c r="P29" i="15"/>
  <c r="D17" i="62" s="1"/>
  <c r="AR18" i="68" l="1"/>
  <c r="AR14" i="68"/>
  <c r="AJ13" i="68"/>
  <c r="AR15" i="65"/>
  <c r="AR12" i="65"/>
  <c r="AR7" i="65"/>
  <c r="AN16" i="65"/>
  <c r="AJ20" i="68"/>
  <c r="AO16" i="80"/>
  <c r="AO13" i="80"/>
  <c r="AF19" i="68"/>
  <c r="AN18" i="65"/>
  <c r="AO14" i="81"/>
  <c r="AS14" i="80"/>
  <c r="AO11" i="80"/>
  <c r="AO15" i="80"/>
  <c r="AO14" i="80"/>
  <c r="G17" i="77"/>
  <c r="Z18" i="68"/>
  <c r="J19" i="69"/>
  <c r="D19" i="77"/>
  <c r="Z19" i="66"/>
  <c r="D18" i="77"/>
  <c r="M19" i="69"/>
  <c r="G19" i="77"/>
  <c r="Z20" i="68"/>
  <c r="M18" i="69"/>
  <c r="G18" i="77"/>
  <c r="Z19" i="68"/>
  <c r="AO8" i="80"/>
  <c r="AO20" i="80"/>
  <c r="AP20" i="80" s="1"/>
  <c r="K34" i="80" s="1"/>
  <c r="AO17" i="80"/>
  <c r="AP17" i="80" s="1"/>
  <c r="K28" i="80" s="1"/>
  <c r="AO9" i="80"/>
  <c r="AO7" i="80"/>
  <c r="AG7" i="80"/>
  <c r="AO6" i="80"/>
  <c r="AK15" i="80"/>
  <c r="AO19" i="80"/>
  <c r="AP19" i="80" s="1"/>
  <c r="K32" i="80" s="1"/>
  <c r="AO12" i="80"/>
  <c r="AO10" i="80"/>
  <c r="AO18" i="80"/>
  <c r="AP18" i="80" s="1"/>
  <c r="K30" i="80" s="1"/>
  <c r="AK12" i="81"/>
  <c r="AF6" i="65"/>
  <c r="AJ6" i="65"/>
  <c r="AJ11" i="65"/>
  <c r="AS10" i="81"/>
  <c r="AS20" i="81"/>
  <c r="AT20" i="81" s="1"/>
  <c r="N34" i="81" s="1"/>
  <c r="AS14" i="81"/>
  <c r="AS17" i="81"/>
  <c r="AT17" i="81" s="1"/>
  <c r="N28" i="81" s="1"/>
  <c r="AS12" i="81"/>
  <c r="AS8" i="81"/>
  <c r="AS15" i="81"/>
  <c r="AS18" i="81"/>
  <c r="AT18" i="81" s="1"/>
  <c r="N30" i="81" s="1"/>
  <c r="AS19" i="81"/>
  <c r="AT19" i="81" s="1"/>
  <c r="N32" i="81" s="1"/>
  <c r="AO20" i="81"/>
  <c r="AP20" i="81" s="1"/>
  <c r="K34" i="81" s="1"/>
  <c r="AO15" i="81"/>
  <c r="AK19" i="81"/>
  <c r="AL19" i="81" s="1"/>
  <c r="H32" i="81" s="1"/>
  <c r="AK14" i="81"/>
  <c r="AG6" i="81"/>
  <c r="AS16" i="80"/>
  <c r="AS7" i="80"/>
  <c r="AS6" i="80"/>
  <c r="AS20" i="80"/>
  <c r="AT20" i="80" s="1"/>
  <c r="N34" i="80" s="1"/>
  <c r="AK20" i="80"/>
  <c r="AL20" i="80" s="1"/>
  <c r="H34" i="80" s="1"/>
  <c r="AG19" i="80"/>
  <c r="AH19" i="80" s="1"/>
  <c r="E32" i="80" s="1"/>
  <c r="AR6" i="68"/>
  <c r="AR7" i="68"/>
  <c r="AR10" i="68"/>
  <c r="AR11" i="68"/>
  <c r="AN14" i="68"/>
  <c r="AN13" i="68"/>
  <c r="AN17" i="68"/>
  <c r="AN6" i="68"/>
  <c r="AN9" i="68"/>
  <c r="AN10" i="68"/>
  <c r="AJ16" i="68"/>
  <c r="AJ8" i="68"/>
  <c r="AJ9" i="68"/>
  <c r="AF12" i="68"/>
  <c r="AF15" i="68"/>
  <c r="M17" i="69"/>
  <c r="AF16" i="68"/>
  <c r="AF7" i="68"/>
  <c r="AF8" i="68"/>
  <c r="AF11" i="68"/>
  <c r="AR6" i="66"/>
  <c r="AR10" i="66"/>
  <c r="AR14" i="66"/>
  <c r="AR18" i="66"/>
  <c r="AN9" i="66"/>
  <c r="AN13" i="66"/>
  <c r="AN17" i="66"/>
  <c r="AJ12" i="66"/>
  <c r="AJ16" i="66"/>
  <c r="AJ8" i="66"/>
  <c r="AJ20" i="66"/>
  <c r="J17" i="69"/>
  <c r="U29" i="81"/>
  <c r="AV18" i="81" s="1"/>
  <c r="AF11" i="66"/>
  <c r="AF19" i="66"/>
  <c r="U31" i="80"/>
  <c r="AV19" i="80" s="1"/>
  <c r="AF7" i="66"/>
  <c r="AF15" i="66"/>
  <c r="AR18" i="65"/>
  <c r="AR17" i="65"/>
  <c r="AR9" i="65"/>
  <c r="AR10" i="65"/>
  <c r="AR20" i="65"/>
  <c r="AN8" i="65"/>
  <c r="AN13" i="65"/>
  <c r="AN7" i="65"/>
  <c r="AN10" i="65"/>
  <c r="AN15" i="65"/>
  <c r="AJ13" i="65"/>
  <c r="AJ19" i="65"/>
  <c r="AJ8" i="65"/>
  <c r="AJ14" i="65"/>
  <c r="G19" i="62"/>
  <c r="P19" i="62" s="1"/>
  <c r="U33" i="76"/>
  <c r="AV20" i="76" s="1"/>
  <c r="U33" i="81"/>
  <c r="AV20" i="81" s="1"/>
  <c r="U33" i="80"/>
  <c r="AV20" i="80" s="1"/>
  <c r="U33" i="75"/>
  <c r="AV20" i="75" s="1"/>
  <c r="G17" i="62"/>
  <c r="P17" i="62" s="1"/>
  <c r="U29" i="80"/>
  <c r="AV18" i="80" s="1"/>
  <c r="U29" i="75"/>
  <c r="AV18" i="75" s="1"/>
  <c r="AF12" i="65"/>
  <c r="U29" i="76"/>
  <c r="AV18" i="76" s="1"/>
  <c r="AF9" i="65"/>
  <c r="AF17" i="65"/>
  <c r="G18" i="62"/>
  <c r="U31" i="76"/>
  <c r="AV19" i="76" s="1"/>
  <c r="U31" i="75"/>
  <c r="AV19" i="75" s="1"/>
  <c r="U31" i="81"/>
  <c r="AV19" i="81" s="1"/>
  <c r="AF11" i="65"/>
  <c r="AF14" i="65"/>
  <c r="AF19" i="65"/>
  <c r="AF20" i="65"/>
  <c r="AS19" i="80"/>
  <c r="AT19" i="80" s="1"/>
  <c r="N32" i="80" s="1"/>
  <c r="AG6" i="80"/>
  <c r="AG10" i="80"/>
  <c r="AG16" i="80"/>
  <c r="AG13" i="80"/>
  <c r="AK18" i="80"/>
  <c r="AL18" i="80" s="1"/>
  <c r="H30" i="80" s="1"/>
  <c r="AG15" i="80"/>
  <c r="AG14" i="80"/>
  <c r="AS12" i="80"/>
  <c r="AS10" i="80"/>
  <c r="AS13" i="80"/>
  <c r="AK6" i="81"/>
  <c r="AG18" i="81"/>
  <c r="AH18" i="81" s="1"/>
  <c r="E30" i="81" s="1"/>
  <c r="AG13" i="81"/>
  <c r="AK18" i="81"/>
  <c r="AL18" i="81" s="1"/>
  <c r="H30" i="81" s="1"/>
  <c r="AO10" i="81"/>
  <c r="AO11" i="81"/>
  <c r="AK20" i="81"/>
  <c r="AL20" i="81" s="1"/>
  <c r="H34" i="81" s="1"/>
  <c r="AK10" i="81"/>
  <c r="AO16" i="81"/>
  <c r="AG9" i="81"/>
  <c r="AK16" i="81"/>
  <c r="AK15" i="81"/>
  <c r="AO9" i="81"/>
  <c r="AO7" i="81"/>
  <c r="AG15" i="81"/>
  <c r="AS13" i="81"/>
  <c r="AG19" i="81"/>
  <c r="AH19" i="81" s="1"/>
  <c r="E32" i="81" s="1"/>
  <c r="AO6" i="81"/>
  <c r="AO12" i="81"/>
  <c r="AG16" i="81"/>
  <c r="AS7" i="81"/>
  <c r="AO18" i="81"/>
  <c r="AP18" i="81" s="1"/>
  <c r="K30" i="81" s="1"/>
  <c r="AK8" i="81"/>
  <c r="AK11" i="81"/>
  <c r="AO13" i="81"/>
  <c r="AO19" i="81"/>
  <c r="AP19" i="81" s="1"/>
  <c r="K32" i="81" s="1"/>
  <c r="AG12" i="81"/>
  <c r="AG10" i="81"/>
  <c r="AK17" i="81"/>
  <c r="AL17" i="81" s="1"/>
  <c r="H28" i="81" s="1"/>
  <c r="AG14" i="81"/>
  <c r="AS9" i="81"/>
  <c r="AG8" i="81"/>
  <c r="AG20" i="81"/>
  <c r="AH20" i="81" s="1"/>
  <c r="E34" i="81" s="1"/>
  <c r="AS16" i="81"/>
  <c r="AG11" i="81"/>
  <c r="AS6" i="81"/>
  <c r="AK9" i="81"/>
  <c r="AK13" i="81"/>
  <c r="AO8" i="81"/>
  <c r="AG7" i="81"/>
  <c r="AK7" i="81"/>
  <c r="AO17" i="81"/>
  <c r="AP17" i="81" s="1"/>
  <c r="K28" i="81" s="1"/>
  <c r="AG17" i="81"/>
  <c r="AH17" i="81" s="1"/>
  <c r="E28" i="81" s="1"/>
  <c r="AS11" i="81"/>
  <c r="AG17" i="80"/>
  <c r="AH17" i="80" s="1"/>
  <c r="E28" i="80" s="1"/>
  <c r="AS17" i="80"/>
  <c r="AT17" i="80" s="1"/>
  <c r="N28" i="80" s="1"/>
  <c r="AK14" i="80"/>
  <c r="AK8" i="80"/>
  <c r="AK6" i="80"/>
  <c r="AG12" i="80"/>
  <c r="AG8" i="80"/>
  <c r="AK13" i="80"/>
  <c r="AK12" i="80"/>
  <c r="AS11" i="80"/>
  <c r="AK19" i="80"/>
  <c r="AL19" i="80" s="1"/>
  <c r="H32" i="80" s="1"/>
  <c r="AG11" i="80"/>
  <c r="AS8" i="80"/>
  <c r="AS9" i="80"/>
  <c r="AS15" i="80"/>
  <c r="AK11" i="80"/>
  <c r="AK7" i="80"/>
  <c r="AK16" i="80"/>
  <c r="AG9" i="80"/>
  <c r="AK9" i="80"/>
  <c r="AG18" i="80"/>
  <c r="AH18" i="80" s="1"/>
  <c r="E30" i="80" s="1"/>
  <c r="AG20" i="80"/>
  <c r="AH20" i="80" s="1"/>
  <c r="E34" i="80" s="1"/>
  <c r="AK10" i="80"/>
  <c r="AK17" i="80"/>
  <c r="AL17" i="80" s="1"/>
  <c r="H28" i="80" s="1"/>
  <c r="AK16" i="76"/>
  <c r="AL16" i="76" s="1"/>
  <c r="H26" i="76" s="1"/>
  <c r="AG14" i="76"/>
  <c r="AH14" i="76" s="1"/>
  <c r="E22" i="76" s="1"/>
  <c r="AO10" i="76"/>
  <c r="AP10" i="76" s="1"/>
  <c r="K14" i="76" s="1"/>
  <c r="AK11" i="76"/>
  <c r="AL11" i="76" s="1"/>
  <c r="H16" i="76" s="1"/>
  <c r="AS9" i="76"/>
  <c r="AT9" i="76" s="1"/>
  <c r="N12" i="76" s="1"/>
  <c r="AS10" i="76"/>
  <c r="AT10" i="76" s="1"/>
  <c r="N14" i="76" s="1"/>
  <c r="AK12" i="76"/>
  <c r="AL12" i="76" s="1"/>
  <c r="H18" i="76" s="1"/>
  <c r="AS7" i="76"/>
  <c r="AT7" i="76" s="1"/>
  <c r="N8" i="76" s="1"/>
  <c r="AS12" i="76"/>
  <c r="AT12" i="76" s="1"/>
  <c r="N18" i="76" s="1"/>
  <c r="AS20" i="76"/>
  <c r="AT20" i="76" s="1"/>
  <c r="N34" i="76" s="1"/>
  <c r="AS16" i="76"/>
  <c r="AT16" i="76" s="1"/>
  <c r="N26" i="76" s="1"/>
  <c r="AS8" i="76"/>
  <c r="AT8" i="76" s="1"/>
  <c r="N10" i="76" s="1"/>
  <c r="AG10" i="76"/>
  <c r="AH10" i="76" s="1"/>
  <c r="E14" i="76" s="1"/>
  <c r="AG7" i="76"/>
  <c r="AH7" i="76" s="1"/>
  <c r="E8" i="76" s="1"/>
  <c r="AS6" i="76"/>
  <c r="AT6" i="76" s="1"/>
  <c r="N6" i="76" s="1"/>
  <c r="AG19" i="76"/>
  <c r="AH19" i="76" s="1"/>
  <c r="E32" i="76" s="1"/>
  <c r="AS11" i="76"/>
  <c r="AT11" i="76" s="1"/>
  <c r="N16" i="76" s="1"/>
  <c r="AO8" i="76"/>
  <c r="AP8" i="76" s="1"/>
  <c r="K10" i="76" s="1"/>
  <c r="AK9" i="76"/>
  <c r="AL9" i="76" s="1"/>
  <c r="H12" i="76" s="1"/>
  <c r="AS14" i="76"/>
  <c r="AT14" i="76" s="1"/>
  <c r="N22" i="76" s="1"/>
  <c r="AK10" i="76"/>
  <c r="AL10" i="76" s="1"/>
  <c r="H14" i="76" s="1"/>
  <c r="AK6" i="76"/>
  <c r="AL6" i="76" s="1"/>
  <c r="H6" i="76" s="1"/>
  <c r="AK14" i="76"/>
  <c r="AL14" i="76" s="1"/>
  <c r="H22" i="76" s="1"/>
  <c r="AK7" i="76"/>
  <c r="AL7" i="76" s="1"/>
  <c r="H8" i="76" s="1"/>
  <c r="AK18" i="76"/>
  <c r="AL18" i="76" s="1"/>
  <c r="H30" i="76" s="1"/>
  <c r="AG8" i="76"/>
  <c r="AH8" i="76" s="1"/>
  <c r="E10" i="76" s="1"/>
  <c r="AO20" i="76"/>
  <c r="AP20" i="76" s="1"/>
  <c r="K34" i="76" s="1"/>
  <c r="AK8" i="76"/>
  <c r="AL8" i="76" s="1"/>
  <c r="H10" i="76" s="1"/>
  <c r="AK13" i="76"/>
  <c r="AL13" i="76" s="1"/>
  <c r="H20" i="76" s="1"/>
  <c r="AO6" i="76"/>
  <c r="AP6" i="76" s="1"/>
  <c r="K6" i="76" s="1"/>
  <c r="AO11" i="76"/>
  <c r="AP11" i="76" s="1"/>
  <c r="K16" i="76" s="1"/>
  <c r="AO19" i="76"/>
  <c r="AP19" i="76" s="1"/>
  <c r="K32" i="76" s="1"/>
  <c r="AO7" i="76"/>
  <c r="AP7" i="76" s="1"/>
  <c r="K8" i="76" s="1"/>
  <c r="AO15" i="76"/>
  <c r="AP15" i="76" s="1"/>
  <c r="K24" i="76" s="1"/>
  <c r="AK19" i="76"/>
  <c r="AL19" i="76" s="1"/>
  <c r="H32" i="76" s="1"/>
  <c r="AK20" i="76"/>
  <c r="AL20" i="76" s="1"/>
  <c r="H34" i="76" s="1"/>
  <c r="AS19" i="76"/>
  <c r="AT19" i="76" s="1"/>
  <c r="N32" i="76" s="1"/>
  <c r="AO17" i="76"/>
  <c r="AP17" i="76" s="1"/>
  <c r="K28" i="76" s="1"/>
  <c r="AO18" i="76"/>
  <c r="AP18" i="76" s="1"/>
  <c r="K30" i="76" s="1"/>
  <c r="AS17" i="76"/>
  <c r="AT17" i="76" s="1"/>
  <c r="N28" i="76" s="1"/>
  <c r="AG17" i="76"/>
  <c r="AH17" i="76" s="1"/>
  <c r="E28" i="76" s="1"/>
  <c r="AG15" i="76"/>
  <c r="AH15" i="76" s="1"/>
  <c r="E24" i="76" s="1"/>
  <c r="AK17" i="76"/>
  <c r="AL17" i="76" s="1"/>
  <c r="H28" i="76" s="1"/>
  <c r="AO16" i="76"/>
  <c r="AP16" i="76" s="1"/>
  <c r="K26" i="76" s="1"/>
  <c r="AG6" i="76"/>
  <c r="AH6" i="76" s="1"/>
  <c r="E6" i="76" s="1"/>
  <c r="AG11" i="76"/>
  <c r="AH11" i="76" s="1"/>
  <c r="E16" i="76" s="1"/>
  <c r="AG18" i="76"/>
  <c r="AH18" i="76" s="1"/>
  <c r="E30" i="76" s="1"/>
  <c r="AG16" i="76"/>
  <c r="AH16" i="76" s="1"/>
  <c r="E26" i="76" s="1"/>
  <c r="AK15" i="76"/>
  <c r="AL15" i="76" s="1"/>
  <c r="H24" i="76" s="1"/>
  <c r="AG9" i="76"/>
  <c r="AH9" i="76" s="1"/>
  <c r="E12" i="76" s="1"/>
  <c r="AS18" i="76"/>
  <c r="AT18" i="76" s="1"/>
  <c r="N30" i="76" s="1"/>
  <c r="AS15" i="76"/>
  <c r="AT15" i="76" s="1"/>
  <c r="N24" i="76" s="1"/>
  <c r="AG20" i="76"/>
  <c r="AH20" i="76" s="1"/>
  <c r="E34" i="76" s="1"/>
  <c r="AO14" i="76"/>
  <c r="AP14" i="76" s="1"/>
  <c r="K22" i="76" s="1"/>
  <c r="AS13" i="76"/>
  <c r="AT13" i="76" s="1"/>
  <c r="N20" i="76" s="1"/>
  <c r="AO13" i="76"/>
  <c r="AP13" i="76" s="1"/>
  <c r="K20" i="76" s="1"/>
  <c r="AO9" i="76"/>
  <c r="AP9" i="76" s="1"/>
  <c r="K12" i="76" s="1"/>
  <c r="AG13" i="76"/>
  <c r="AH13" i="76" s="1"/>
  <c r="E20" i="76" s="1"/>
  <c r="AG12" i="76"/>
  <c r="AH12" i="76" s="1"/>
  <c r="E18" i="76" s="1"/>
  <c r="AO12" i="76"/>
  <c r="AP12" i="76" s="1"/>
  <c r="K18" i="76" s="1"/>
  <c r="AG20" i="75"/>
  <c r="AH20" i="75" s="1"/>
  <c r="E34" i="75" s="1"/>
  <c r="AS9" i="75"/>
  <c r="AT9" i="75" s="1"/>
  <c r="N12" i="75" s="1"/>
  <c r="AS14" i="75"/>
  <c r="AT14" i="75" s="1"/>
  <c r="N22" i="75" s="1"/>
  <c r="AK17" i="75"/>
  <c r="AL17" i="75" s="1"/>
  <c r="H28" i="75" s="1"/>
  <c r="AK18" i="75"/>
  <c r="AL18" i="75" s="1"/>
  <c r="H30" i="75" s="1"/>
  <c r="AG12" i="75"/>
  <c r="AH12" i="75" s="1"/>
  <c r="E18" i="75" s="1"/>
  <c r="AO10" i="75"/>
  <c r="AP10" i="75" s="1"/>
  <c r="K14" i="75" s="1"/>
  <c r="AS16" i="75"/>
  <c r="AT16" i="75" s="1"/>
  <c r="N26" i="75" s="1"/>
  <c r="AK11" i="75"/>
  <c r="AL11" i="75" s="1"/>
  <c r="H16" i="75" s="1"/>
  <c r="AG7" i="75"/>
  <c r="AH7" i="75" s="1"/>
  <c r="E8" i="75" s="1"/>
  <c r="AK8" i="75"/>
  <c r="AL8" i="75" s="1"/>
  <c r="H10" i="75" s="1"/>
  <c r="AO8" i="75"/>
  <c r="AP8" i="75" s="1"/>
  <c r="K10" i="75" s="1"/>
  <c r="AK14" i="75"/>
  <c r="AL14" i="75" s="1"/>
  <c r="H22" i="75" s="1"/>
  <c r="AS7" i="75"/>
  <c r="AT7" i="75" s="1"/>
  <c r="N8" i="75" s="1"/>
  <c r="AS17" i="75"/>
  <c r="AT17" i="75" s="1"/>
  <c r="N28" i="75" s="1"/>
  <c r="AK19" i="75"/>
  <c r="AL19" i="75" s="1"/>
  <c r="H32" i="75" s="1"/>
  <c r="AK9" i="75"/>
  <c r="AL9" i="75" s="1"/>
  <c r="H12" i="75" s="1"/>
  <c r="AG13" i="75"/>
  <c r="AH13" i="75" s="1"/>
  <c r="E20" i="75" s="1"/>
  <c r="AO16" i="75"/>
  <c r="AP16" i="75" s="1"/>
  <c r="K26" i="75" s="1"/>
  <c r="AO14" i="75"/>
  <c r="AP14" i="75" s="1"/>
  <c r="K22" i="75" s="1"/>
  <c r="AO15" i="75"/>
  <c r="AP15" i="75" s="1"/>
  <c r="K24" i="75" s="1"/>
  <c r="AS12" i="75"/>
  <c r="AT12" i="75" s="1"/>
  <c r="N18" i="75" s="1"/>
  <c r="AO13" i="75"/>
  <c r="AP13" i="75" s="1"/>
  <c r="K20" i="75" s="1"/>
  <c r="AS6" i="75"/>
  <c r="AT6" i="75" s="1"/>
  <c r="N6" i="75" s="1"/>
  <c r="AO11" i="75"/>
  <c r="AP11" i="75" s="1"/>
  <c r="K16" i="75" s="1"/>
  <c r="AO6" i="75"/>
  <c r="AP6" i="75" s="1"/>
  <c r="K6" i="75" s="1"/>
  <c r="AG8" i="75"/>
  <c r="AH8" i="75" s="1"/>
  <c r="E10" i="75" s="1"/>
  <c r="AG18" i="75"/>
  <c r="AH18" i="75" s="1"/>
  <c r="E30" i="75" s="1"/>
  <c r="AK10" i="75"/>
  <c r="AL10" i="75" s="1"/>
  <c r="H14" i="75" s="1"/>
  <c r="AS15" i="75"/>
  <c r="AT15" i="75" s="1"/>
  <c r="N24" i="75" s="1"/>
  <c r="AS18" i="75"/>
  <c r="AT18" i="75" s="1"/>
  <c r="N30" i="75" s="1"/>
  <c r="AG17" i="75"/>
  <c r="AH17" i="75" s="1"/>
  <c r="E28" i="75" s="1"/>
  <c r="AO12" i="75"/>
  <c r="AP12" i="75" s="1"/>
  <c r="K18" i="75" s="1"/>
  <c r="AS8" i="75"/>
  <c r="AT8" i="75" s="1"/>
  <c r="N10" i="75" s="1"/>
  <c r="AG16" i="75"/>
  <c r="AH16" i="75" s="1"/>
  <c r="E26" i="75" s="1"/>
  <c r="AK20" i="75"/>
  <c r="AL20" i="75" s="1"/>
  <c r="H34" i="75" s="1"/>
  <c r="AK13" i="75"/>
  <c r="AL13" i="75" s="1"/>
  <c r="H20" i="75" s="1"/>
  <c r="AK12" i="75"/>
  <c r="AL12" i="75" s="1"/>
  <c r="H18" i="75" s="1"/>
  <c r="AO18" i="75"/>
  <c r="AP18" i="75" s="1"/>
  <c r="K30" i="75" s="1"/>
  <c r="AO7" i="75"/>
  <c r="AP7" i="75" s="1"/>
  <c r="K8" i="75" s="1"/>
  <c r="AG15" i="75"/>
  <c r="AH15" i="75" s="1"/>
  <c r="E24" i="75" s="1"/>
  <c r="AO17" i="75"/>
  <c r="AP17" i="75" s="1"/>
  <c r="K28" i="75" s="1"/>
  <c r="AG6" i="75"/>
  <c r="AH6" i="75" s="1"/>
  <c r="E6" i="75" s="1"/>
  <c r="AG9" i="75"/>
  <c r="AH9" i="75" s="1"/>
  <c r="E12" i="75" s="1"/>
  <c r="AK6" i="75"/>
  <c r="AL6" i="75" s="1"/>
  <c r="H6" i="75" s="1"/>
  <c r="AS13" i="75"/>
  <c r="AT13" i="75" s="1"/>
  <c r="N20" i="75" s="1"/>
  <c r="AO20" i="75"/>
  <c r="AP20" i="75" s="1"/>
  <c r="K34" i="75" s="1"/>
  <c r="AG14" i="75"/>
  <c r="AH14" i="75" s="1"/>
  <c r="E22" i="75" s="1"/>
  <c r="AS10" i="75"/>
  <c r="AT10" i="75" s="1"/>
  <c r="N14" i="75" s="1"/>
  <c r="AG19" i="75"/>
  <c r="AH19" i="75" s="1"/>
  <c r="E32" i="75" s="1"/>
  <c r="AO9" i="75"/>
  <c r="AP9" i="75" s="1"/>
  <c r="K12" i="75" s="1"/>
  <c r="AS20" i="75"/>
  <c r="AT20" i="75" s="1"/>
  <c r="N34" i="75" s="1"/>
  <c r="AK7" i="75"/>
  <c r="AL7" i="75" s="1"/>
  <c r="H8" i="75" s="1"/>
  <c r="AK16" i="75"/>
  <c r="AL16" i="75" s="1"/>
  <c r="H26" i="75" s="1"/>
  <c r="AK15" i="75"/>
  <c r="AL15" i="75" s="1"/>
  <c r="H24" i="75" s="1"/>
  <c r="AG11" i="75"/>
  <c r="AH11" i="75" s="1"/>
  <c r="E16" i="75" s="1"/>
  <c r="AO19" i="75"/>
  <c r="AP19" i="75" s="1"/>
  <c r="K32" i="75" s="1"/>
  <c r="AS11" i="75"/>
  <c r="AT11" i="75" s="1"/>
  <c r="N16" i="75" s="1"/>
  <c r="AG10" i="75"/>
  <c r="AH10" i="75" s="1"/>
  <c r="E14" i="75" s="1"/>
  <c r="AS19" i="75"/>
  <c r="AT19" i="75" s="1"/>
  <c r="N32" i="75" s="1"/>
  <c r="Z18" i="15"/>
  <c r="D17" i="69"/>
  <c r="D19" i="69"/>
  <c r="Z20" i="15"/>
  <c r="D18" i="69"/>
  <c r="Z20" i="66"/>
  <c r="Z18" i="66"/>
  <c r="J18" i="69"/>
  <c r="AJ16" i="65"/>
  <c r="Z19" i="65"/>
  <c r="Z18" i="65"/>
  <c r="U31" i="68"/>
  <c r="AV19" i="68" s="1"/>
  <c r="G18" i="69"/>
  <c r="U33" i="68"/>
  <c r="AV20" i="68" s="1"/>
  <c r="G19" i="69"/>
  <c r="G17" i="69"/>
  <c r="Z20" i="65"/>
  <c r="U29" i="68"/>
  <c r="AV18" i="68" s="1"/>
  <c r="AF6" i="68"/>
  <c r="AJ7" i="68"/>
  <c r="AN8" i="68"/>
  <c r="AR9" i="68"/>
  <c r="AF10" i="68"/>
  <c r="AJ11" i="68"/>
  <c r="AN12" i="68"/>
  <c r="AR13" i="68"/>
  <c r="AF14" i="68"/>
  <c r="AJ15" i="68"/>
  <c r="AN16" i="68"/>
  <c r="AR17" i="68"/>
  <c r="AF18" i="68"/>
  <c r="AJ19" i="68"/>
  <c r="AN20" i="68"/>
  <c r="AJ6" i="68"/>
  <c r="AN7" i="68"/>
  <c r="AR8" i="68"/>
  <c r="AF9" i="68"/>
  <c r="AJ10" i="68"/>
  <c r="AN11" i="68"/>
  <c r="AR12" i="68"/>
  <c r="AF13" i="68"/>
  <c r="AJ14" i="68"/>
  <c r="AN15" i="68"/>
  <c r="AR16" i="68"/>
  <c r="AF17" i="68"/>
  <c r="AJ18" i="68"/>
  <c r="AN19" i="68"/>
  <c r="AR20" i="68"/>
  <c r="AJ17" i="68"/>
  <c r="AN18" i="68"/>
  <c r="AR19" i="68"/>
  <c r="AF20" i="68"/>
  <c r="AF6" i="66"/>
  <c r="AJ7" i="66"/>
  <c r="AN8" i="66"/>
  <c r="AR9" i="66"/>
  <c r="AF10" i="66"/>
  <c r="AJ11" i="66"/>
  <c r="AN12" i="66"/>
  <c r="AR13" i="66"/>
  <c r="AF14" i="66"/>
  <c r="AJ15" i="66"/>
  <c r="AN16" i="66"/>
  <c r="AR17" i="66"/>
  <c r="AF18" i="66"/>
  <c r="AJ19" i="66"/>
  <c r="AN20" i="66"/>
  <c r="AJ6" i="66"/>
  <c r="AN7" i="66"/>
  <c r="AR8" i="66"/>
  <c r="AF9" i="66"/>
  <c r="AJ10" i="66"/>
  <c r="AN11" i="66"/>
  <c r="AR12" i="66"/>
  <c r="AF13" i="66"/>
  <c r="AJ14" i="66"/>
  <c r="AN15" i="66"/>
  <c r="AR16" i="66"/>
  <c r="AF17" i="66"/>
  <c r="AJ18" i="66"/>
  <c r="AN19" i="66"/>
  <c r="AR20" i="66"/>
  <c r="AN6" i="66"/>
  <c r="AR7" i="66"/>
  <c r="AF8" i="66"/>
  <c r="AJ9" i="66"/>
  <c r="AN10" i="66"/>
  <c r="AR11" i="66"/>
  <c r="AF12" i="66"/>
  <c r="AJ13" i="66"/>
  <c r="AN14" i="66"/>
  <c r="AR15" i="66"/>
  <c r="AF16" i="66"/>
  <c r="AJ17" i="66"/>
  <c r="AN18" i="66"/>
  <c r="AR19" i="66"/>
  <c r="AF20" i="66"/>
  <c r="AF7" i="65"/>
  <c r="AJ9" i="65"/>
  <c r="AN11" i="65"/>
  <c r="AR13" i="65"/>
  <c r="AF15" i="65"/>
  <c r="AJ17" i="65"/>
  <c r="AN19" i="65"/>
  <c r="AN6" i="65"/>
  <c r="AR8" i="65"/>
  <c r="AF10" i="65"/>
  <c r="AJ12" i="65"/>
  <c r="AN14" i="65"/>
  <c r="AR16" i="65"/>
  <c r="AF18" i="65"/>
  <c r="AJ20" i="65"/>
  <c r="AJ7" i="65"/>
  <c r="AN9" i="65"/>
  <c r="AR11" i="65"/>
  <c r="AF13" i="65"/>
  <c r="AJ15" i="65"/>
  <c r="AN17" i="65"/>
  <c r="AR19" i="65"/>
  <c r="AR6" i="65"/>
  <c r="AF8" i="65"/>
  <c r="AJ10" i="65"/>
  <c r="AN12" i="65"/>
  <c r="AR14" i="65"/>
  <c r="AF16" i="65"/>
  <c r="AJ18" i="65"/>
  <c r="AN20" i="65"/>
  <c r="U31" i="66"/>
  <c r="AV19" i="66" s="1"/>
  <c r="U29" i="66"/>
  <c r="AV18" i="66" s="1"/>
  <c r="U33" i="66"/>
  <c r="AV20" i="66" s="1"/>
  <c r="U29" i="65"/>
  <c r="AV18" i="65" s="1"/>
  <c r="D18" i="62"/>
  <c r="U31" i="65"/>
  <c r="AV19" i="65" s="1"/>
  <c r="U33" i="65"/>
  <c r="AV20" i="65" s="1"/>
  <c r="AF2" i="90"/>
  <c r="AC2" i="90"/>
  <c r="W2" i="90"/>
  <c r="T2" i="90"/>
  <c r="N2" i="90"/>
  <c r="K2" i="90"/>
  <c r="E2" i="90"/>
  <c r="B2" i="90"/>
  <c r="AF2" i="89"/>
  <c r="AC2" i="89"/>
  <c r="W2" i="89"/>
  <c r="T2" i="89"/>
  <c r="N2" i="89"/>
  <c r="K2" i="89"/>
  <c r="E2" i="89"/>
  <c r="B2" i="89"/>
  <c r="K10" i="89"/>
  <c r="K8" i="89"/>
  <c r="K7" i="89"/>
  <c r="AF2" i="88"/>
  <c r="AC2" i="88"/>
  <c r="W2" i="88"/>
  <c r="T2" i="88"/>
  <c r="N2" i="88"/>
  <c r="K2" i="88"/>
  <c r="E2" i="88"/>
  <c r="B2" i="88"/>
  <c r="AC6" i="87"/>
  <c r="AF2" i="87"/>
  <c r="AC2" i="87"/>
  <c r="W2" i="87"/>
  <c r="T2" i="87"/>
  <c r="N2" i="87"/>
  <c r="K2" i="87"/>
  <c r="E2" i="87"/>
  <c r="B2" i="87"/>
  <c r="AC12" i="86"/>
  <c r="T14" i="86"/>
  <c r="AF2" i="86"/>
  <c r="AC2" i="86"/>
  <c r="W2" i="86"/>
  <c r="T2" i="86"/>
  <c r="N2" i="86"/>
  <c r="K2" i="86"/>
  <c r="E2" i="86"/>
  <c r="B2" i="86"/>
  <c r="AF2" i="85"/>
  <c r="AC2" i="85"/>
  <c r="W2" i="85"/>
  <c r="T2" i="85"/>
  <c r="N2" i="85"/>
  <c r="K2" i="85"/>
  <c r="E2" i="85"/>
  <c r="B2" i="85"/>
  <c r="AD30" i="84"/>
  <c r="AC30" i="84"/>
  <c r="AB30" i="84"/>
  <c r="U30" i="84"/>
  <c r="T30" i="84"/>
  <c r="S30" i="84"/>
  <c r="L30" i="84"/>
  <c r="K30" i="84"/>
  <c r="J30" i="84"/>
  <c r="C30" i="84"/>
  <c r="B30" i="84"/>
  <c r="A30" i="84"/>
  <c r="AD29" i="84"/>
  <c r="AC29" i="84"/>
  <c r="AB29" i="84"/>
  <c r="U29" i="84"/>
  <c r="T29" i="84"/>
  <c r="S29" i="84"/>
  <c r="L29" i="84"/>
  <c r="K29" i="84"/>
  <c r="J29" i="84"/>
  <c r="C29" i="84"/>
  <c r="B29" i="84"/>
  <c r="A29" i="84"/>
  <c r="AD28" i="84"/>
  <c r="AC28" i="84"/>
  <c r="AB28" i="84"/>
  <c r="U28" i="84"/>
  <c r="T28" i="84"/>
  <c r="S28" i="84"/>
  <c r="L28" i="84"/>
  <c r="K28" i="84"/>
  <c r="J28" i="84"/>
  <c r="C28" i="84"/>
  <c r="B28" i="84"/>
  <c r="A28" i="84"/>
  <c r="AD27" i="84"/>
  <c r="AC27" i="84"/>
  <c r="AB27" i="84"/>
  <c r="U27" i="84"/>
  <c r="T27" i="84"/>
  <c r="S27" i="84"/>
  <c r="L27" i="84"/>
  <c r="K27" i="84"/>
  <c r="J27" i="84"/>
  <c r="C27" i="84"/>
  <c r="B27" i="84"/>
  <c r="A27" i="84"/>
  <c r="AD26" i="84"/>
  <c r="AC26" i="84"/>
  <c r="AB26" i="84"/>
  <c r="U26" i="84"/>
  <c r="T26" i="84"/>
  <c r="S26" i="84"/>
  <c r="L26" i="84"/>
  <c r="K26" i="84"/>
  <c r="J26" i="84"/>
  <c r="C26" i="84"/>
  <c r="B26" i="84"/>
  <c r="A26" i="84"/>
  <c r="AD25" i="84"/>
  <c r="AC25" i="84"/>
  <c r="AB25" i="84"/>
  <c r="U25" i="84"/>
  <c r="T25" i="84"/>
  <c r="S25" i="84"/>
  <c r="L25" i="84"/>
  <c r="K25" i="84"/>
  <c r="J25" i="84"/>
  <c r="C25" i="84"/>
  <c r="B25" i="84"/>
  <c r="A25" i="84"/>
  <c r="AD24" i="84"/>
  <c r="AC24" i="84"/>
  <c r="AB24" i="84"/>
  <c r="U24" i="84"/>
  <c r="T24" i="84"/>
  <c r="S24" i="84"/>
  <c r="L24" i="84"/>
  <c r="K24" i="84"/>
  <c r="J24" i="84"/>
  <c r="C24" i="84"/>
  <c r="B24" i="84"/>
  <c r="A24" i="84"/>
  <c r="AD23" i="84"/>
  <c r="AC23" i="84"/>
  <c r="AB23" i="84"/>
  <c r="U23" i="84"/>
  <c r="T23" i="84"/>
  <c r="S23" i="84"/>
  <c r="L23" i="84"/>
  <c r="K23" i="84"/>
  <c r="J23" i="84"/>
  <c r="C23" i="84"/>
  <c r="B23" i="84"/>
  <c r="A23" i="84"/>
  <c r="AD22" i="84"/>
  <c r="AC22" i="84"/>
  <c r="AB22" i="84"/>
  <c r="U22" i="84"/>
  <c r="T22" i="84"/>
  <c r="S22" i="84"/>
  <c r="L22" i="84"/>
  <c r="K22" i="84"/>
  <c r="J22" i="84"/>
  <c r="C22" i="84"/>
  <c r="B22" i="84"/>
  <c r="A22" i="84"/>
  <c r="AD21" i="84"/>
  <c r="AC21" i="84"/>
  <c r="AB21" i="84"/>
  <c r="U21" i="84"/>
  <c r="T21" i="84"/>
  <c r="S21" i="84"/>
  <c r="L21" i="84"/>
  <c r="K21" i="84"/>
  <c r="J21" i="84"/>
  <c r="C21" i="84"/>
  <c r="B21" i="84"/>
  <c r="A21" i="84"/>
  <c r="AD20" i="84"/>
  <c r="AC20" i="84"/>
  <c r="AB20" i="84"/>
  <c r="U20" i="84"/>
  <c r="T20" i="84"/>
  <c r="S20" i="84"/>
  <c r="L20" i="84"/>
  <c r="K20" i="84"/>
  <c r="J20" i="84"/>
  <c r="C20" i="84"/>
  <c r="B20" i="84"/>
  <c r="A20" i="84"/>
  <c r="AD19" i="84"/>
  <c r="AC19" i="84"/>
  <c r="AB19" i="84"/>
  <c r="U19" i="84"/>
  <c r="T19" i="84"/>
  <c r="S19" i="84"/>
  <c r="C19" i="84"/>
  <c r="B19" i="84"/>
  <c r="A19" i="84"/>
  <c r="AF2" i="84"/>
  <c r="AC2" i="84"/>
  <c r="W2" i="84"/>
  <c r="T2" i="84"/>
  <c r="N2" i="84"/>
  <c r="K2" i="84"/>
  <c r="E2" i="84"/>
  <c r="B2" i="84"/>
  <c r="O33" i="81" l="1"/>
  <c r="Y20" i="81" s="1"/>
  <c r="O31" i="80"/>
  <c r="Y19" i="80" s="1"/>
  <c r="O33" i="80"/>
  <c r="O29" i="80"/>
  <c r="I17" i="82" s="1"/>
  <c r="I18" i="82"/>
  <c r="Y18" i="80"/>
  <c r="O31" i="81"/>
  <c r="O29" i="81"/>
  <c r="L19" i="82"/>
  <c r="AO13" i="66"/>
  <c r="AP13" i="66" s="1"/>
  <c r="K20" i="66" s="1"/>
  <c r="O29" i="75"/>
  <c r="I17" i="77" s="1"/>
  <c r="C17" i="82"/>
  <c r="P19" i="69"/>
  <c r="P19" i="77" s="1"/>
  <c r="O33" i="76"/>
  <c r="O31" i="76"/>
  <c r="O29" i="76"/>
  <c r="O33" i="75"/>
  <c r="O31" i="75"/>
  <c r="AK19" i="66"/>
  <c r="AL19" i="66" s="1"/>
  <c r="H32" i="66" s="1"/>
  <c r="AK20" i="66"/>
  <c r="AL20" i="66" s="1"/>
  <c r="H34" i="66" s="1"/>
  <c r="AG7" i="66"/>
  <c r="AH7" i="66" s="1"/>
  <c r="E8" i="66" s="1"/>
  <c r="P18" i="62"/>
  <c r="T7" i="90"/>
  <c r="AC15" i="90"/>
  <c r="AE15" i="90"/>
  <c r="K13" i="90"/>
  <c r="AC9" i="90"/>
  <c r="AC11" i="90"/>
  <c r="T14" i="90"/>
  <c r="K15" i="90"/>
  <c r="K12" i="89"/>
  <c r="K11" i="89"/>
  <c r="K14" i="89"/>
  <c r="T14" i="89"/>
  <c r="K15" i="89"/>
  <c r="K13" i="89"/>
  <c r="AC15" i="89"/>
  <c r="M15" i="89"/>
  <c r="K4" i="89"/>
  <c r="K6" i="89"/>
  <c r="K13" i="88"/>
  <c r="K9" i="88"/>
  <c r="AC15" i="88"/>
  <c r="M12" i="87"/>
  <c r="AC14" i="87"/>
  <c r="B15" i="87"/>
  <c r="P17" i="69"/>
  <c r="AS20" i="66"/>
  <c r="AT20" i="66" s="1"/>
  <c r="N34" i="66" s="1"/>
  <c r="AS10" i="66"/>
  <c r="AT10" i="66" s="1"/>
  <c r="N14" i="66" s="1"/>
  <c r="AO20" i="66"/>
  <c r="AP20" i="66" s="1"/>
  <c r="K34" i="66" s="1"/>
  <c r="AK12" i="66"/>
  <c r="AL12" i="66" s="1"/>
  <c r="H18" i="66" s="1"/>
  <c r="P18" i="69"/>
  <c r="AK16" i="66"/>
  <c r="AL16" i="66" s="1"/>
  <c r="H26" i="66" s="1"/>
  <c r="AG20" i="66"/>
  <c r="AH20" i="66" s="1"/>
  <c r="E34" i="66" s="1"/>
  <c r="AG11" i="66"/>
  <c r="AH11" i="66" s="1"/>
  <c r="E16" i="66" s="1"/>
  <c r="AG15" i="66"/>
  <c r="AH15" i="66" s="1"/>
  <c r="E24" i="66" s="1"/>
  <c r="AS14" i="65"/>
  <c r="AT14" i="65" s="1"/>
  <c r="N22" i="65" s="1"/>
  <c r="AK6" i="65"/>
  <c r="AL6" i="65" s="1"/>
  <c r="H6" i="65" s="1"/>
  <c r="AK9" i="65"/>
  <c r="AL9" i="65" s="1"/>
  <c r="H12" i="65" s="1"/>
  <c r="AO14" i="65"/>
  <c r="AP14" i="65" s="1"/>
  <c r="K22" i="65" s="1"/>
  <c r="AO16" i="65"/>
  <c r="AP16" i="65" s="1"/>
  <c r="K26" i="65" s="1"/>
  <c r="AG10" i="65"/>
  <c r="AH10" i="65" s="1"/>
  <c r="E14" i="65" s="1"/>
  <c r="AG11" i="65"/>
  <c r="AH11" i="65" s="1"/>
  <c r="E16" i="65" s="1"/>
  <c r="AG21" i="84"/>
  <c r="AE6" i="84" s="1"/>
  <c r="AG23" i="84"/>
  <c r="AE8" i="84" s="1"/>
  <c r="AG25" i="84"/>
  <c r="AE10" i="84" s="1"/>
  <c r="AG27" i="84"/>
  <c r="AE12" i="84" s="1"/>
  <c r="AG29" i="84"/>
  <c r="AE14" i="84" s="1"/>
  <c r="AG31" i="84"/>
  <c r="AG33" i="84"/>
  <c r="AF20" i="84"/>
  <c r="AC5" i="84" s="1"/>
  <c r="AF22" i="84"/>
  <c r="AC7" i="84" s="1"/>
  <c r="AF24" i="84"/>
  <c r="AC9" i="84" s="1"/>
  <c r="AF26" i="84"/>
  <c r="AC11" i="84" s="1"/>
  <c r="AF28" i="84"/>
  <c r="AC13" i="84" s="1"/>
  <c r="AF30" i="84"/>
  <c r="AF32" i="84"/>
  <c r="AG19" i="84"/>
  <c r="AE4" i="84" s="1"/>
  <c r="AG20" i="84"/>
  <c r="AE5" i="84" s="1"/>
  <c r="AG22" i="84"/>
  <c r="AE7" i="84" s="1"/>
  <c r="AG24" i="84"/>
  <c r="AE9" i="84" s="1"/>
  <c r="AG26" i="84"/>
  <c r="AE11" i="84" s="1"/>
  <c r="AG28" i="84"/>
  <c r="AE13" i="84" s="1"/>
  <c r="AG30" i="84"/>
  <c r="AG32" i="84"/>
  <c r="AF19" i="84"/>
  <c r="AC4" i="84" s="1"/>
  <c r="AF21" i="84"/>
  <c r="AC6" i="84" s="1"/>
  <c r="AF23" i="84"/>
  <c r="AC8" i="84" s="1"/>
  <c r="AF25" i="84"/>
  <c r="AC10" i="84" s="1"/>
  <c r="AF27" i="84"/>
  <c r="AC12" i="84" s="1"/>
  <c r="AF29" i="84"/>
  <c r="AC14" i="84" s="1"/>
  <c r="AF31" i="84"/>
  <c r="AF33" i="84"/>
  <c r="X21" i="84"/>
  <c r="V6" i="84" s="1"/>
  <c r="X23" i="84"/>
  <c r="V8" i="84" s="1"/>
  <c r="X25" i="84"/>
  <c r="V10" i="84" s="1"/>
  <c r="X27" i="84"/>
  <c r="V12" i="84" s="1"/>
  <c r="X29" i="84"/>
  <c r="V14" i="84" s="1"/>
  <c r="X31" i="84"/>
  <c r="X33" i="84"/>
  <c r="W20" i="84"/>
  <c r="T5" i="84" s="1"/>
  <c r="W22" i="84"/>
  <c r="T7" i="84" s="1"/>
  <c r="W24" i="84"/>
  <c r="T9" i="84" s="1"/>
  <c r="W26" i="84"/>
  <c r="T11" i="84" s="1"/>
  <c r="W28" i="84"/>
  <c r="T13" i="84" s="1"/>
  <c r="W30" i="84"/>
  <c r="W32" i="84"/>
  <c r="X19" i="84"/>
  <c r="V4" i="84" s="1"/>
  <c r="X20" i="84"/>
  <c r="V5" i="84" s="1"/>
  <c r="X22" i="84"/>
  <c r="V7" i="84" s="1"/>
  <c r="X24" i="84"/>
  <c r="V9" i="84" s="1"/>
  <c r="X26" i="84"/>
  <c r="V11" i="84" s="1"/>
  <c r="X28" i="84"/>
  <c r="V13" i="84" s="1"/>
  <c r="X30" i="84"/>
  <c r="X32" i="84"/>
  <c r="W19" i="84"/>
  <c r="T4" i="84" s="1"/>
  <c r="W21" i="84"/>
  <c r="T6" i="84" s="1"/>
  <c r="W23" i="84"/>
  <c r="T8" i="84" s="1"/>
  <c r="W25" i="84"/>
  <c r="T10" i="84" s="1"/>
  <c r="W27" i="84"/>
  <c r="T12" i="84" s="1"/>
  <c r="W29" i="84"/>
  <c r="T14" i="84" s="1"/>
  <c r="W31" i="84"/>
  <c r="W33" i="84"/>
  <c r="O21" i="84"/>
  <c r="M6" i="84" s="1"/>
  <c r="O31" i="84"/>
  <c r="N33" i="84"/>
  <c r="O32" i="84"/>
  <c r="N19" i="84"/>
  <c r="K4" i="84" s="1"/>
  <c r="O33" i="84"/>
  <c r="N32" i="84"/>
  <c r="O26" i="84"/>
  <c r="M11" i="84" s="1"/>
  <c r="N21" i="84"/>
  <c r="K6" i="84" s="1"/>
  <c r="O20" i="84"/>
  <c r="M5" i="84" s="1"/>
  <c r="N22" i="84"/>
  <c r="K7" i="84" s="1"/>
  <c r="O29" i="84"/>
  <c r="M14" i="84" s="1"/>
  <c r="O22" i="84"/>
  <c r="M7" i="84" s="1"/>
  <c r="O25" i="84"/>
  <c r="M10" i="84" s="1"/>
  <c r="N20" i="84"/>
  <c r="K5" i="84" s="1"/>
  <c r="O23" i="84"/>
  <c r="M8" i="84" s="1"/>
  <c r="N25" i="84"/>
  <c r="K10" i="84" s="1"/>
  <c r="O24" i="84"/>
  <c r="M9" i="84" s="1"/>
  <c r="N26" i="84"/>
  <c r="K11" i="84" s="1"/>
  <c r="N23" i="84"/>
  <c r="K8" i="84" s="1"/>
  <c r="O30" i="84"/>
  <c r="O19" i="84"/>
  <c r="M4" i="84" s="1"/>
  <c r="N28" i="84"/>
  <c r="K13" i="84" s="1"/>
  <c r="O27" i="84"/>
  <c r="M12" i="84" s="1"/>
  <c r="N29" i="84"/>
  <c r="K14" i="84" s="1"/>
  <c r="O28" i="84"/>
  <c r="M13" i="84" s="1"/>
  <c r="N30" i="84"/>
  <c r="N31" i="84"/>
  <c r="N24" i="84"/>
  <c r="K9" i="84" s="1"/>
  <c r="N27" i="84"/>
  <c r="K12" i="84" s="1"/>
  <c r="F22" i="84"/>
  <c r="D7" i="84" s="1"/>
  <c r="F26" i="84"/>
  <c r="D11" i="84" s="1"/>
  <c r="F30" i="84"/>
  <c r="F19" i="84"/>
  <c r="D4" i="84" s="1"/>
  <c r="E23" i="84"/>
  <c r="B8" i="84" s="1"/>
  <c r="E27" i="84"/>
  <c r="B12" i="84" s="1"/>
  <c r="E31" i="84"/>
  <c r="F20" i="84"/>
  <c r="D5" i="84" s="1"/>
  <c r="F28" i="84"/>
  <c r="D13" i="84" s="1"/>
  <c r="E21" i="84"/>
  <c r="B6" i="84" s="1"/>
  <c r="E29" i="84"/>
  <c r="B14" i="84" s="1"/>
  <c r="F21" i="84"/>
  <c r="D6" i="84" s="1"/>
  <c r="F29" i="84"/>
  <c r="D14" i="84" s="1"/>
  <c r="E22" i="84"/>
  <c r="B7" i="84" s="1"/>
  <c r="E30" i="84"/>
  <c r="F23" i="84"/>
  <c r="D8" i="84" s="1"/>
  <c r="F27" i="84"/>
  <c r="D12" i="84" s="1"/>
  <c r="F31" i="84"/>
  <c r="E20" i="84"/>
  <c r="B5" i="84" s="1"/>
  <c r="E24" i="84"/>
  <c r="B9" i="84" s="1"/>
  <c r="E28" i="84"/>
  <c r="B13" i="84" s="1"/>
  <c r="E32" i="84"/>
  <c r="F24" i="84"/>
  <c r="D9" i="84" s="1"/>
  <c r="F32" i="84"/>
  <c r="E25" i="84"/>
  <c r="B10" i="84" s="1"/>
  <c r="E33" i="84"/>
  <c r="F25" i="84"/>
  <c r="D10" i="84" s="1"/>
  <c r="F33" i="84"/>
  <c r="E26" i="84"/>
  <c r="B11" i="84" s="1"/>
  <c r="E19" i="84"/>
  <c r="B4" i="84" s="1"/>
  <c r="AS15" i="68"/>
  <c r="AT15" i="68" s="1"/>
  <c r="N24" i="68" s="1"/>
  <c r="AO14" i="68"/>
  <c r="AP14" i="68" s="1"/>
  <c r="K22" i="68" s="1"/>
  <c r="AS6" i="68"/>
  <c r="AT6" i="68" s="1"/>
  <c r="N6" i="68" s="1"/>
  <c r="AO10" i="68"/>
  <c r="AP10" i="68" s="1"/>
  <c r="K14" i="68" s="1"/>
  <c r="AK6" i="68"/>
  <c r="AL6" i="68" s="1"/>
  <c r="H6" i="68" s="1"/>
  <c r="AG6" i="68"/>
  <c r="AH6" i="68" s="1"/>
  <c r="E6" i="68" s="1"/>
  <c r="AO17" i="68"/>
  <c r="AP17" i="68" s="1"/>
  <c r="K28" i="68" s="1"/>
  <c r="AS20" i="68"/>
  <c r="AT20" i="68" s="1"/>
  <c r="N34" i="68" s="1"/>
  <c r="AO20" i="68"/>
  <c r="AP20" i="68" s="1"/>
  <c r="K34" i="68" s="1"/>
  <c r="AG8" i="68"/>
  <c r="AH8" i="68" s="1"/>
  <c r="E10" i="68" s="1"/>
  <c r="AS18" i="68"/>
  <c r="AT18" i="68" s="1"/>
  <c r="N30" i="68" s="1"/>
  <c r="AO19" i="68"/>
  <c r="AP19" i="68" s="1"/>
  <c r="K32" i="68" s="1"/>
  <c r="AK19" i="68"/>
  <c r="AL19" i="68" s="1"/>
  <c r="H32" i="68" s="1"/>
  <c r="AS11" i="68"/>
  <c r="AT11" i="68" s="1"/>
  <c r="N16" i="68" s="1"/>
  <c r="AS14" i="68"/>
  <c r="AT14" i="68" s="1"/>
  <c r="N22" i="68" s="1"/>
  <c r="AK18" i="68"/>
  <c r="AL18" i="68" s="1"/>
  <c r="H30" i="68" s="1"/>
  <c r="AG18" i="68"/>
  <c r="AH18" i="68" s="1"/>
  <c r="E30" i="68" s="1"/>
  <c r="AG19" i="68"/>
  <c r="AH19" i="68" s="1"/>
  <c r="E32" i="68" s="1"/>
  <c r="AK16" i="68"/>
  <c r="AL16" i="68" s="1"/>
  <c r="H26" i="68" s="1"/>
  <c r="AG17" i="68"/>
  <c r="AH17" i="68" s="1"/>
  <c r="E28" i="68" s="1"/>
  <c r="AS17" i="68"/>
  <c r="AT17" i="68" s="1"/>
  <c r="N28" i="68" s="1"/>
  <c r="AO9" i="68"/>
  <c r="AP9" i="68" s="1"/>
  <c r="K12" i="68" s="1"/>
  <c r="AS10" i="68"/>
  <c r="AT10" i="68" s="1"/>
  <c r="N14" i="68" s="1"/>
  <c r="AS16" i="68"/>
  <c r="AT16" i="68" s="1"/>
  <c r="N26" i="68" s="1"/>
  <c r="AO16" i="68"/>
  <c r="AP16" i="68" s="1"/>
  <c r="K26" i="68" s="1"/>
  <c r="AS7" i="68"/>
  <c r="AT7" i="68" s="1"/>
  <c r="N8" i="68" s="1"/>
  <c r="AO15" i="68"/>
  <c r="AP15" i="68" s="1"/>
  <c r="K24" i="68" s="1"/>
  <c r="AK15" i="68"/>
  <c r="AL15" i="68" s="1"/>
  <c r="H24" i="68" s="1"/>
  <c r="AK13" i="68"/>
  <c r="AL13" i="68" s="1"/>
  <c r="H20" i="68" s="1"/>
  <c r="AK14" i="68"/>
  <c r="AL14" i="68" s="1"/>
  <c r="H22" i="68" s="1"/>
  <c r="AG14" i="68"/>
  <c r="AH14" i="68" s="1"/>
  <c r="E22" i="68" s="1"/>
  <c r="AG13" i="68"/>
  <c r="AH13" i="68" s="1"/>
  <c r="E20" i="68" s="1"/>
  <c r="AS13" i="68"/>
  <c r="AT13" i="68" s="1"/>
  <c r="N20" i="68" s="1"/>
  <c r="AK12" i="68"/>
  <c r="AL12" i="68" s="1"/>
  <c r="H18" i="68" s="1"/>
  <c r="AK20" i="68"/>
  <c r="AL20" i="68" s="1"/>
  <c r="H34" i="68" s="1"/>
  <c r="AO13" i="68"/>
  <c r="AP13" i="68" s="1"/>
  <c r="K20" i="68" s="1"/>
  <c r="AS12" i="68"/>
  <c r="AT12" i="68" s="1"/>
  <c r="N18" i="68" s="1"/>
  <c r="AO12" i="68"/>
  <c r="AP12" i="68" s="1"/>
  <c r="K18" i="68" s="1"/>
  <c r="AG15" i="68"/>
  <c r="AH15" i="68" s="1"/>
  <c r="E24" i="68" s="1"/>
  <c r="AG20" i="68"/>
  <c r="AH20" i="68" s="1"/>
  <c r="E34" i="68" s="1"/>
  <c r="AO11" i="68"/>
  <c r="AP11" i="68" s="1"/>
  <c r="AK11" i="68"/>
  <c r="AL11" i="68" s="1"/>
  <c r="H16" i="68" s="1"/>
  <c r="AK9" i="68"/>
  <c r="AL9" i="68" s="1"/>
  <c r="H12" i="68" s="1"/>
  <c r="AG16" i="68"/>
  <c r="AH16" i="68" s="1"/>
  <c r="E26" i="68" s="1"/>
  <c r="AS19" i="68"/>
  <c r="AT19" i="68" s="1"/>
  <c r="N32" i="68" s="1"/>
  <c r="AK10" i="68"/>
  <c r="AL10" i="68" s="1"/>
  <c r="H14" i="68" s="1"/>
  <c r="AG10" i="68"/>
  <c r="AH10" i="68" s="1"/>
  <c r="E14" i="68" s="1"/>
  <c r="AG11" i="68"/>
  <c r="AH11" i="68" s="1"/>
  <c r="E16" i="68" s="1"/>
  <c r="AO18" i="68"/>
  <c r="AP18" i="68" s="1"/>
  <c r="K30" i="68" s="1"/>
  <c r="AG9" i="68"/>
  <c r="AH9" i="68" s="1"/>
  <c r="E12" i="68" s="1"/>
  <c r="AS9" i="68"/>
  <c r="AT9" i="68" s="1"/>
  <c r="N12" i="68" s="1"/>
  <c r="AK8" i="68"/>
  <c r="AL8" i="68" s="1"/>
  <c r="H10" i="68" s="1"/>
  <c r="AK17" i="68"/>
  <c r="AL17" i="68" s="1"/>
  <c r="H28" i="68" s="1"/>
  <c r="AS8" i="68"/>
  <c r="AT8" i="68" s="1"/>
  <c r="N10" i="68" s="1"/>
  <c r="AO8" i="68"/>
  <c r="AP8" i="68" s="1"/>
  <c r="K10" i="68" s="1"/>
  <c r="AG7" i="68"/>
  <c r="AH7" i="68" s="1"/>
  <c r="E8" i="68" s="1"/>
  <c r="AG12" i="68"/>
  <c r="AH12" i="68" s="1"/>
  <c r="E18" i="68" s="1"/>
  <c r="AO7" i="68"/>
  <c r="AP7" i="68" s="1"/>
  <c r="K8" i="68" s="1"/>
  <c r="AK7" i="68"/>
  <c r="AL7" i="68" s="1"/>
  <c r="H8" i="68" s="1"/>
  <c r="AO6" i="68"/>
  <c r="AP6" i="68" s="1"/>
  <c r="K6" i="68" s="1"/>
  <c r="AO18" i="66"/>
  <c r="AP18" i="66" s="1"/>
  <c r="K30" i="66" s="1"/>
  <c r="AG17" i="66"/>
  <c r="AH17" i="66" s="1"/>
  <c r="E28" i="66" s="1"/>
  <c r="AS17" i="66"/>
  <c r="AT17" i="66" s="1"/>
  <c r="N28" i="66" s="1"/>
  <c r="AK18" i="66"/>
  <c r="AL18" i="66" s="1"/>
  <c r="H30" i="66" s="1"/>
  <c r="AK17" i="66"/>
  <c r="AL17" i="66" s="1"/>
  <c r="H28" i="66" s="1"/>
  <c r="AS16" i="66"/>
  <c r="AT16" i="66" s="1"/>
  <c r="N26" i="66" s="1"/>
  <c r="AO16" i="66"/>
  <c r="AP16" i="66" s="1"/>
  <c r="K26" i="66" s="1"/>
  <c r="AG18" i="66"/>
  <c r="AH18" i="66" s="1"/>
  <c r="E30" i="66" s="1"/>
  <c r="AG16" i="66"/>
  <c r="AH16" i="66" s="1"/>
  <c r="E26" i="66" s="1"/>
  <c r="AO15" i="66"/>
  <c r="AP15" i="66" s="1"/>
  <c r="K24" i="66" s="1"/>
  <c r="AK15" i="66"/>
  <c r="AL15" i="66" s="1"/>
  <c r="H24" i="66" s="1"/>
  <c r="AO19" i="66"/>
  <c r="AP19" i="66" s="1"/>
  <c r="K32" i="66" s="1"/>
  <c r="AS15" i="66"/>
  <c r="AT15" i="66" s="1"/>
  <c r="N24" i="66" s="1"/>
  <c r="AK14" i="66"/>
  <c r="AL14" i="66" s="1"/>
  <c r="H22" i="66" s="1"/>
  <c r="AG14" i="66"/>
  <c r="AH14" i="66" s="1"/>
  <c r="E22" i="66" s="1"/>
  <c r="AS19" i="66"/>
  <c r="AT19" i="66" s="1"/>
  <c r="N32" i="66" s="1"/>
  <c r="AO14" i="66"/>
  <c r="AP14" i="66" s="1"/>
  <c r="K22" i="66" s="1"/>
  <c r="AG13" i="66"/>
  <c r="AH13" i="66" s="1"/>
  <c r="AS13" i="66"/>
  <c r="AT13" i="66" s="1"/>
  <c r="N20" i="66" s="1"/>
  <c r="AK13" i="66"/>
  <c r="AL13" i="66" s="1"/>
  <c r="H20" i="66" s="1"/>
  <c r="AS12" i="66"/>
  <c r="AT12" i="66" s="1"/>
  <c r="N18" i="66" s="1"/>
  <c r="AO12" i="66"/>
  <c r="AP12" i="66" s="1"/>
  <c r="K18" i="66" s="1"/>
  <c r="AG12" i="66"/>
  <c r="AH12" i="66" s="1"/>
  <c r="E18" i="66" s="1"/>
  <c r="AO11" i="66"/>
  <c r="AP11" i="66" s="1"/>
  <c r="K16" i="66" s="1"/>
  <c r="AK11" i="66"/>
  <c r="AL11" i="66" s="1"/>
  <c r="H16" i="66" s="1"/>
  <c r="AS6" i="66"/>
  <c r="AT6" i="66" s="1"/>
  <c r="N6" i="66" s="1"/>
  <c r="AS11" i="66"/>
  <c r="AT11" i="66" s="1"/>
  <c r="AK10" i="66"/>
  <c r="AL10" i="66" s="1"/>
  <c r="H14" i="66" s="1"/>
  <c r="AG10" i="66"/>
  <c r="AH10" i="66" s="1"/>
  <c r="AS14" i="66"/>
  <c r="AT14" i="66" s="1"/>
  <c r="N22" i="66" s="1"/>
  <c r="AO10" i="66"/>
  <c r="AP10" i="66" s="1"/>
  <c r="K14" i="66" s="1"/>
  <c r="AG9" i="66"/>
  <c r="AH9" i="66" s="1"/>
  <c r="E12" i="66" s="1"/>
  <c r="AS9" i="66"/>
  <c r="AT9" i="66" s="1"/>
  <c r="N12" i="66" s="1"/>
  <c r="AO17" i="66"/>
  <c r="AP17" i="66" s="1"/>
  <c r="K28" i="66" s="1"/>
  <c r="AK9" i="66"/>
  <c r="AL9" i="66" s="1"/>
  <c r="H12" i="66" s="1"/>
  <c r="AS8" i="66"/>
  <c r="AT8" i="66" s="1"/>
  <c r="N10" i="66" s="1"/>
  <c r="AO8" i="66"/>
  <c r="AP8" i="66" s="1"/>
  <c r="K10" i="66" s="1"/>
  <c r="AO9" i="66"/>
  <c r="AP9" i="66" s="1"/>
  <c r="K12" i="66" s="1"/>
  <c r="AG8" i="66"/>
  <c r="AH8" i="66" s="1"/>
  <c r="E10" i="66" s="1"/>
  <c r="AO7" i="66"/>
  <c r="AP7" i="66" s="1"/>
  <c r="K8" i="66" s="1"/>
  <c r="AK7" i="66"/>
  <c r="AL7" i="66" s="1"/>
  <c r="H8" i="66" s="1"/>
  <c r="AS7" i="66"/>
  <c r="AT7" i="66" s="1"/>
  <c r="N8" i="66" s="1"/>
  <c r="AK6" i="66"/>
  <c r="AL6" i="66" s="1"/>
  <c r="H6" i="66" s="1"/>
  <c r="AG6" i="66"/>
  <c r="AH6" i="66" s="1"/>
  <c r="E6" i="66" s="1"/>
  <c r="AK8" i="66"/>
  <c r="AL8" i="66" s="1"/>
  <c r="H10" i="66" s="1"/>
  <c r="AO6" i="66"/>
  <c r="AP6" i="66" s="1"/>
  <c r="K6" i="66" s="1"/>
  <c r="AS18" i="66"/>
  <c r="AT18" i="66" s="1"/>
  <c r="N30" i="66" s="1"/>
  <c r="AG19" i="66"/>
  <c r="AH19" i="66" s="1"/>
  <c r="E32" i="66" s="1"/>
  <c r="AG8" i="65"/>
  <c r="AH8" i="65" s="1"/>
  <c r="E10" i="65" s="1"/>
  <c r="AS8" i="65"/>
  <c r="AT8" i="65" s="1"/>
  <c r="N10" i="65" s="1"/>
  <c r="AO15" i="65"/>
  <c r="AP15" i="65" s="1"/>
  <c r="K24" i="65" s="1"/>
  <c r="AS15" i="65"/>
  <c r="AT15" i="65" s="1"/>
  <c r="N24" i="65" s="1"/>
  <c r="AS6" i="65"/>
  <c r="AT6" i="65" s="1"/>
  <c r="N6" i="65" s="1"/>
  <c r="AS7" i="65"/>
  <c r="AT7" i="65" s="1"/>
  <c r="N8" i="65" s="1"/>
  <c r="AO6" i="65"/>
  <c r="AP6" i="65" s="1"/>
  <c r="K6" i="65" s="1"/>
  <c r="AO13" i="65"/>
  <c r="AP13" i="65" s="1"/>
  <c r="K20" i="65" s="1"/>
  <c r="AS20" i="65"/>
  <c r="AT20" i="65" s="1"/>
  <c r="N34" i="65" s="1"/>
  <c r="AK13" i="65"/>
  <c r="AL13" i="65" s="1"/>
  <c r="H20" i="65" s="1"/>
  <c r="AO18" i="65"/>
  <c r="AP18" i="65" s="1"/>
  <c r="K30" i="65" s="1"/>
  <c r="AG9" i="65"/>
  <c r="AH9" i="65" s="1"/>
  <c r="E12" i="65" s="1"/>
  <c r="AG7" i="65"/>
  <c r="AH7" i="65" s="1"/>
  <c r="E8" i="65" s="1"/>
  <c r="AS19" i="65"/>
  <c r="AT19" i="65" s="1"/>
  <c r="N32" i="65" s="1"/>
  <c r="AO19" i="65"/>
  <c r="AP19" i="65" s="1"/>
  <c r="K32" i="65" s="1"/>
  <c r="AK16" i="65"/>
  <c r="AL16" i="65" s="1"/>
  <c r="H26" i="65" s="1"/>
  <c r="AK14" i="65"/>
  <c r="AL14" i="65" s="1"/>
  <c r="H22" i="65" s="1"/>
  <c r="AK10" i="65"/>
  <c r="AL10" i="65" s="1"/>
  <c r="H14" i="65" s="1"/>
  <c r="AO17" i="65"/>
  <c r="AP17" i="65" s="1"/>
  <c r="K28" i="65" s="1"/>
  <c r="AG14" i="65"/>
  <c r="AH14" i="65" s="1"/>
  <c r="E22" i="65" s="1"/>
  <c r="AK19" i="65"/>
  <c r="AL19" i="65" s="1"/>
  <c r="H32" i="65" s="1"/>
  <c r="AK15" i="65"/>
  <c r="AL15" i="65" s="1"/>
  <c r="H24" i="65" s="1"/>
  <c r="AK17" i="65"/>
  <c r="AL17" i="65" s="1"/>
  <c r="H28" i="65" s="1"/>
  <c r="AG12" i="65"/>
  <c r="AH12" i="65" s="1"/>
  <c r="E18" i="65" s="1"/>
  <c r="AS10" i="65"/>
  <c r="AT10" i="65" s="1"/>
  <c r="N14" i="65" s="1"/>
  <c r="AG13" i="65"/>
  <c r="AH13" i="65" s="1"/>
  <c r="E20" i="65" s="1"/>
  <c r="AK8" i="65"/>
  <c r="AL8" i="65" s="1"/>
  <c r="H10" i="65" s="1"/>
  <c r="AO8" i="65"/>
  <c r="AP8" i="65" s="1"/>
  <c r="K10" i="65" s="1"/>
  <c r="AS17" i="65"/>
  <c r="AT17" i="65" s="1"/>
  <c r="N28" i="65" s="1"/>
  <c r="AS11" i="65"/>
  <c r="AT11" i="65" s="1"/>
  <c r="N16" i="65" s="1"/>
  <c r="AG15" i="65"/>
  <c r="AH15" i="65" s="1"/>
  <c r="E24" i="65" s="1"/>
  <c r="AS9" i="65"/>
  <c r="AT9" i="65" s="1"/>
  <c r="N12" i="65" s="1"/>
  <c r="AK11" i="65"/>
  <c r="AL11" i="65" s="1"/>
  <c r="H16" i="65" s="1"/>
  <c r="AO12" i="65"/>
  <c r="AP12" i="65" s="1"/>
  <c r="K18" i="65" s="1"/>
  <c r="AO9" i="65"/>
  <c r="AP9" i="65" s="1"/>
  <c r="K12" i="65" s="1"/>
  <c r="AG20" i="65"/>
  <c r="AH20" i="65" s="1"/>
  <c r="E34" i="65" s="1"/>
  <c r="AK7" i="65"/>
  <c r="AL7" i="65" s="1"/>
  <c r="H8" i="65" s="1"/>
  <c r="AS13" i="65"/>
  <c r="AT13" i="65" s="1"/>
  <c r="N20" i="65" s="1"/>
  <c r="AO10" i="65"/>
  <c r="AP10" i="65" s="1"/>
  <c r="K14" i="65" s="1"/>
  <c r="AO20" i="65"/>
  <c r="AP20" i="65" s="1"/>
  <c r="K34" i="65" s="1"/>
  <c r="AK20" i="65"/>
  <c r="AL20" i="65" s="1"/>
  <c r="H34" i="65" s="1"/>
  <c r="AO7" i="65"/>
  <c r="AP7" i="65" s="1"/>
  <c r="K8" i="65" s="1"/>
  <c r="AG19" i="65"/>
  <c r="AH19" i="65" s="1"/>
  <c r="E32" i="65" s="1"/>
  <c r="AK12" i="65"/>
  <c r="AL12" i="65" s="1"/>
  <c r="H18" i="65" s="1"/>
  <c r="AK18" i="65"/>
  <c r="AL18" i="65" s="1"/>
  <c r="H30" i="65" s="1"/>
  <c r="AG18" i="65"/>
  <c r="AH18" i="65" s="1"/>
  <c r="E30" i="65" s="1"/>
  <c r="AO11" i="65"/>
  <c r="AP11" i="65" s="1"/>
  <c r="K16" i="65" s="1"/>
  <c r="AG6" i="65"/>
  <c r="AH6" i="65" s="1"/>
  <c r="E6" i="65" s="1"/>
  <c r="AG17" i="65"/>
  <c r="AH17" i="65" s="1"/>
  <c r="E28" i="65" s="1"/>
  <c r="AG16" i="65"/>
  <c r="AH16" i="65" s="1"/>
  <c r="E26" i="65" s="1"/>
  <c r="AS16" i="65"/>
  <c r="AT16" i="65" s="1"/>
  <c r="N26" i="65" s="1"/>
  <c r="AS18" i="65"/>
  <c r="AT18" i="65" s="1"/>
  <c r="N30" i="65" s="1"/>
  <c r="AS12" i="65"/>
  <c r="AT12" i="65" s="1"/>
  <c r="N18" i="65" s="1"/>
  <c r="K6" i="85"/>
  <c r="T9" i="86"/>
  <c r="K4" i="85"/>
  <c r="K5" i="90"/>
  <c r="K12" i="90"/>
  <c r="AC12" i="87"/>
  <c r="AC8" i="87"/>
  <c r="T11" i="89"/>
  <c r="K6" i="90"/>
  <c r="K14" i="90"/>
  <c r="K5" i="89"/>
  <c r="K9" i="89"/>
  <c r="M15" i="90"/>
  <c r="AC6" i="90"/>
  <c r="K10" i="90"/>
  <c r="AC14" i="90"/>
  <c r="K8" i="90"/>
  <c r="K15" i="88"/>
  <c r="K7" i="88"/>
  <c r="B12" i="87"/>
  <c r="T12" i="86"/>
  <c r="T7" i="86"/>
  <c r="T11" i="86"/>
  <c r="K5" i="88"/>
  <c r="K11" i="88"/>
  <c r="AC6" i="89"/>
  <c r="AC9" i="89"/>
  <c r="AC14" i="89"/>
  <c r="AC5" i="90"/>
  <c r="AC10" i="90"/>
  <c r="T13" i="90"/>
  <c r="T4" i="86"/>
  <c r="AC15" i="87"/>
  <c r="AC10" i="87"/>
  <c r="K6" i="88"/>
  <c r="T14" i="88"/>
  <c r="AE15" i="89"/>
  <c r="T4" i="90"/>
  <c r="AC8" i="90"/>
  <c r="T11" i="90"/>
  <c r="AC13" i="90"/>
  <c r="T12" i="87"/>
  <c r="K14" i="88"/>
  <c r="K4" i="88"/>
  <c r="AC13" i="89"/>
  <c r="AC14" i="88"/>
  <c r="AC6" i="88"/>
  <c r="AC10" i="88"/>
  <c r="AC9" i="88"/>
  <c r="AE15" i="88"/>
  <c r="T8" i="88"/>
  <c r="T12" i="88"/>
  <c r="B8" i="87"/>
  <c r="B6" i="87"/>
  <c r="B10" i="87"/>
  <c r="B14" i="87"/>
  <c r="D15" i="87"/>
  <c r="K5" i="85"/>
  <c r="K11" i="85"/>
  <c r="K9" i="85"/>
  <c r="T15" i="90"/>
  <c r="T11" i="88"/>
  <c r="T13" i="88"/>
  <c r="B5" i="87"/>
  <c r="M15" i="88"/>
  <c r="T5" i="88"/>
  <c r="K8" i="88"/>
  <c r="K10" i="88"/>
  <c r="K12" i="88"/>
  <c r="AC5" i="89"/>
  <c r="AC10" i="89"/>
  <c r="K4" i="90"/>
  <c r="T5" i="90"/>
  <c r="K7" i="90"/>
  <c r="K9" i="90"/>
  <c r="K11" i="90"/>
  <c r="K7" i="85"/>
  <c r="K10" i="85"/>
  <c r="K13" i="85"/>
  <c r="K12" i="85"/>
  <c r="K14" i="85"/>
  <c r="K8" i="85"/>
  <c r="T6" i="86"/>
  <c r="T10" i="86"/>
  <c r="T4" i="88"/>
  <c r="AC5" i="88"/>
  <c r="T7" i="88"/>
  <c r="T9" i="88"/>
  <c r="T13" i="89"/>
  <c r="AC4" i="90"/>
  <c r="AC7" i="90"/>
  <c r="T9" i="90"/>
  <c r="AC12" i="90"/>
  <c r="V4" i="85"/>
  <c r="V6" i="85"/>
  <c r="V8" i="85"/>
  <c r="V10" i="85"/>
  <c r="V12" i="85"/>
  <c r="V14" i="85"/>
  <c r="B8" i="85"/>
  <c r="B12" i="85"/>
  <c r="B13" i="85"/>
  <c r="B11" i="85"/>
  <c r="B4" i="85"/>
  <c r="B6" i="85"/>
  <c r="B5" i="85"/>
  <c r="B7" i="85"/>
  <c r="B14" i="85"/>
  <c r="B10" i="85"/>
  <c r="B9" i="85"/>
  <c r="T5" i="86"/>
  <c r="T8" i="86"/>
  <c r="AC9" i="86"/>
  <c r="T13" i="86"/>
  <c r="AC13" i="88"/>
  <c r="T15" i="88"/>
  <c r="T4" i="89"/>
  <c r="T7" i="89"/>
  <c r="T9" i="89"/>
  <c r="AC14" i="86"/>
  <c r="AC4" i="86"/>
  <c r="T5" i="89"/>
  <c r="T12" i="89"/>
  <c r="V5" i="85"/>
  <c r="V7" i="85"/>
  <c r="V9" i="85"/>
  <c r="V11" i="85"/>
  <c r="V13" i="85"/>
  <c r="AC5" i="86"/>
  <c r="AC11" i="86"/>
  <c r="T8" i="89"/>
  <c r="T15" i="89"/>
  <c r="T8" i="90"/>
  <c r="T12" i="90"/>
  <c r="V15" i="90"/>
  <c r="T6" i="90"/>
  <c r="T10" i="90"/>
  <c r="B15" i="90"/>
  <c r="B14" i="90"/>
  <c r="B13" i="90"/>
  <c r="B12" i="90"/>
  <c r="B11" i="90"/>
  <c r="B10" i="90"/>
  <c r="B9" i="90"/>
  <c r="B8" i="90"/>
  <c r="B7" i="90"/>
  <c r="B6" i="90"/>
  <c r="B5" i="90"/>
  <c r="B4" i="90"/>
  <c r="D4" i="90"/>
  <c r="D5" i="90"/>
  <c r="D6" i="90"/>
  <c r="D7" i="90"/>
  <c r="D8" i="90"/>
  <c r="D9" i="90"/>
  <c r="D10" i="90"/>
  <c r="D11" i="90"/>
  <c r="D12" i="90"/>
  <c r="D13" i="90"/>
  <c r="D14" i="90"/>
  <c r="D15" i="90"/>
  <c r="M4" i="90"/>
  <c r="M5" i="90"/>
  <c r="M6" i="90"/>
  <c r="M7" i="90"/>
  <c r="M8" i="90"/>
  <c r="M9" i="90"/>
  <c r="M10" i="90"/>
  <c r="M11" i="90"/>
  <c r="M12" i="90"/>
  <c r="M13" i="90"/>
  <c r="M14" i="90"/>
  <c r="V4" i="90"/>
  <c r="V5" i="90"/>
  <c r="V6" i="90"/>
  <c r="V7" i="90"/>
  <c r="V8" i="90"/>
  <c r="V9" i="90"/>
  <c r="V10" i="90"/>
  <c r="V11" i="90"/>
  <c r="V12" i="90"/>
  <c r="V13" i="90"/>
  <c r="V14" i="90"/>
  <c r="AE4" i="90"/>
  <c r="AE5" i="90"/>
  <c r="AE6" i="90"/>
  <c r="AE7" i="90"/>
  <c r="AE8" i="90"/>
  <c r="AE9" i="90"/>
  <c r="AE10" i="90"/>
  <c r="AE11" i="90"/>
  <c r="AE12" i="90"/>
  <c r="AE13" i="90"/>
  <c r="AE14" i="90"/>
  <c r="AC4" i="89"/>
  <c r="AC8" i="89"/>
  <c r="AC12" i="89"/>
  <c r="V15" i="89"/>
  <c r="T6" i="89"/>
  <c r="AC7" i="89"/>
  <c r="T10" i="89"/>
  <c r="AC11" i="89"/>
  <c r="B15" i="89"/>
  <c r="B14" i="89"/>
  <c r="B13" i="89"/>
  <c r="B12" i="89"/>
  <c r="B11" i="89"/>
  <c r="B10" i="89"/>
  <c r="B9" i="89"/>
  <c r="B8" i="89"/>
  <c r="B7" i="89"/>
  <c r="B6" i="89"/>
  <c r="B5" i="89"/>
  <c r="B4" i="89"/>
  <c r="D4" i="89"/>
  <c r="D5" i="89"/>
  <c r="D6" i="89"/>
  <c r="D7" i="89"/>
  <c r="D8" i="89"/>
  <c r="D9" i="89"/>
  <c r="D10" i="89"/>
  <c r="D11" i="89"/>
  <c r="D12" i="89"/>
  <c r="D13" i="89"/>
  <c r="D14" i="89"/>
  <c r="D15" i="89"/>
  <c r="M4" i="89"/>
  <c r="M5" i="89"/>
  <c r="M6" i="89"/>
  <c r="M7" i="89"/>
  <c r="M8" i="89"/>
  <c r="M9" i="89"/>
  <c r="M10" i="89"/>
  <c r="M11" i="89"/>
  <c r="M12" i="89"/>
  <c r="M13" i="89"/>
  <c r="M14" i="89"/>
  <c r="V4" i="89"/>
  <c r="V5" i="89"/>
  <c r="V6" i="89"/>
  <c r="V7" i="89"/>
  <c r="V8" i="89"/>
  <c r="V9" i="89"/>
  <c r="V10" i="89"/>
  <c r="V11" i="89"/>
  <c r="V12" i="89"/>
  <c r="V13" i="89"/>
  <c r="V14" i="89"/>
  <c r="AE4" i="89"/>
  <c r="AE5" i="89"/>
  <c r="AE6" i="89"/>
  <c r="AE7" i="89"/>
  <c r="AE8" i="89"/>
  <c r="AE9" i="89"/>
  <c r="AE10" i="89"/>
  <c r="AE11" i="89"/>
  <c r="AE12" i="89"/>
  <c r="AE13" i="89"/>
  <c r="AE14" i="89"/>
  <c r="AC4" i="88"/>
  <c r="AC8" i="88"/>
  <c r="AC12" i="88"/>
  <c r="V15" i="88"/>
  <c r="T6" i="88"/>
  <c r="AC7" i="88"/>
  <c r="T10" i="88"/>
  <c r="AC11" i="88"/>
  <c r="B15" i="88"/>
  <c r="B14" i="88"/>
  <c r="B13" i="88"/>
  <c r="B12" i="88"/>
  <c r="B11" i="88"/>
  <c r="B10" i="88"/>
  <c r="B9" i="88"/>
  <c r="B8" i="88"/>
  <c r="B7" i="88"/>
  <c r="B6" i="88"/>
  <c r="B5" i="88"/>
  <c r="B4" i="88"/>
  <c r="D4" i="88"/>
  <c r="D5" i="88"/>
  <c r="D6" i="88"/>
  <c r="D7" i="88"/>
  <c r="D8" i="88"/>
  <c r="D9" i="88"/>
  <c r="D10" i="88"/>
  <c r="D11" i="88"/>
  <c r="D12" i="88"/>
  <c r="D13" i="88"/>
  <c r="D14" i="88"/>
  <c r="D15" i="88"/>
  <c r="M4" i="88"/>
  <c r="M5" i="88"/>
  <c r="M6" i="88"/>
  <c r="M7" i="88"/>
  <c r="M8" i="88"/>
  <c r="M9" i="88"/>
  <c r="M10" i="88"/>
  <c r="M11" i="88"/>
  <c r="M12" i="88"/>
  <c r="M13" i="88"/>
  <c r="M14" i="88"/>
  <c r="V4" i="88"/>
  <c r="V5" i="88"/>
  <c r="V6" i="88"/>
  <c r="V7" i="88"/>
  <c r="V8" i="88"/>
  <c r="V9" i="88"/>
  <c r="V10" i="88"/>
  <c r="V11" i="88"/>
  <c r="V12" i="88"/>
  <c r="V13" i="88"/>
  <c r="V14" i="88"/>
  <c r="AE4" i="88"/>
  <c r="AE5" i="88"/>
  <c r="AE6" i="88"/>
  <c r="AE7" i="88"/>
  <c r="AE8" i="88"/>
  <c r="AE9" i="88"/>
  <c r="AE10" i="88"/>
  <c r="AE11" i="88"/>
  <c r="AE12" i="88"/>
  <c r="AE13" i="88"/>
  <c r="AE14" i="88"/>
  <c r="B4" i="87"/>
  <c r="AE15" i="87"/>
  <c r="B7" i="87"/>
  <c r="B9" i="87"/>
  <c r="B11" i="87"/>
  <c r="B13" i="87"/>
  <c r="AC4" i="87"/>
  <c r="AC5" i="87"/>
  <c r="AC7" i="87"/>
  <c r="AC9" i="87"/>
  <c r="AC11" i="87"/>
  <c r="AC13" i="87"/>
  <c r="V5" i="87"/>
  <c r="M6" i="87"/>
  <c r="T6" i="87"/>
  <c r="V9" i="87"/>
  <c r="M10" i="87"/>
  <c r="T10" i="87"/>
  <c r="V13" i="87"/>
  <c r="M14" i="87"/>
  <c r="T14" i="87"/>
  <c r="V6" i="87"/>
  <c r="M7" i="87"/>
  <c r="T7" i="87"/>
  <c r="V10" i="87"/>
  <c r="M11" i="87"/>
  <c r="T11" i="87"/>
  <c r="V14" i="87"/>
  <c r="M15" i="87"/>
  <c r="T15" i="87"/>
  <c r="M4" i="87"/>
  <c r="T4" i="87"/>
  <c r="V7" i="87"/>
  <c r="M8" i="87"/>
  <c r="T8" i="87"/>
  <c r="V11" i="87"/>
  <c r="K15" i="87"/>
  <c r="K14" i="87"/>
  <c r="K13" i="87"/>
  <c r="K12" i="87"/>
  <c r="K11" i="87"/>
  <c r="K10" i="87"/>
  <c r="K9" i="87"/>
  <c r="K8" i="87"/>
  <c r="K7" i="87"/>
  <c r="K6" i="87"/>
  <c r="K5" i="87"/>
  <c r="K4" i="87"/>
  <c r="V15" i="87"/>
  <c r="V4" i="87"/>
  <c r="M5" i="87"/>
  <c r="T5" i="87"/>
  <c r="V8" i="87"/>
  <c r="M9" i="87"/>
  <c r="T9" i="87"/>
  <c r="V12" i="87"/>
  <c r="M13" i="87"/>
  <c r="T13" i="87"/>
  <c r="AE4" i="87"/>
  <c r="AE5" i="87"/>
  <c r="AE6" i="87"/>
  <c r="AE7" i="87"/>
  <c r="AE8" i="87"/>
  <c r="AE9" i="87"/>
  <c r="AE10" i="87"/>
  <c r="AE11" i="87"/>
  <c r="AE12" i="87"/>
  <c r="AE13" i="87"/>
  <c r="AE14" i="87"/>
  <c r="D4" i="87"/>
  <c r="D5" i="87"/>
  <c r="D6" i="87"/>
  <c r="D7" i="87"/>
  <c r="D8" i="87"/>
  <c r="D9" i="87"/>
  <c r="D10" i="87"/>
  <c r="D11" i="87"/>
  <c r="D12" i="87"/>
  <c r="D13" i="87"/>
  <c r="D14" i="87"/>
  <c r="AC8" i="86"/>
  <c r="AC13" i="86"/>
  <c r="AC6" i="86"/>
  <c r="AC10" i="86"/>
  <c r="AC7" i="86"/>
  <c r="B14" i="86"/>
  <c r="B13" i="86"/>
  <c r="B12" i="86"/>
  <c r="B11" i="86"/>
  <c r="B10" i="86"/>
  <c r="B9" i="86"/>
  <c r="B8" i="86"/>
  <c r="B7" i="86"/>
  <c r="B6" i="86"/>
  <c r="B5" i="86"/>
  <c r="B4" i="86"/>
  <c r="M4" i="86"/>
  <c r="M5" i="86"/>
  <c r="M6" i="86"/>
  <c r="M7" i="86"/>
  <c r="M8" i="86"/>
  <c r="M9" i="86"/>
  <c r="M10" i="86"/>
  <c r="M11" i="86"/>
  <c r="M12" i="86"/>
  <c r="M13" i="86"/>
  <c r="M14" i="86"/>
  <c r="D4" i="86"/>
  <c r="K4" i="86"/>
  <c r="D5" i="86"/>
  <c r="K5" i="86"/>
  <c r="D6" i="86"/>
  <c r="K6" i="86"/>
  <c r="D7" i="86"/>
  <c r="K7" i="86"/>
  <c r="D8" i="86"/>
  <c r="K8" i="86"/>
  <c r="D9" i="86"/>
  <c r="K9" i="86"/>
  <c r="D10" i="86"/>
  <c r="K10" i="86"/>
  <c r="D11" i="86"/>
  <c r="K11" i="86"/>
  <c r="D12" i="86"/>
  <c r="K12" i="86"/>
  <c r="D13" i="86"/>
  <c r="K13" i="86"/>
  <c r="D14" i="86"/>
  <c r="K14" i="86"/>
  <c r="V4" i="86"/>
  <c r="V5" i="86"/>
  <c r="V6" i="86"/>
  <c r="V7" i="86"/>
  <c r="V8" i="86"/>
  <c r="V9" i="86"/>
  <c r="V10" i="86"/>
  <c r="V11" i="86"/>
  <c r="V12" i="86"/>
  <c r="V13" i="86"/>
  <c r="V14" i="86"/>
  <c r="AE4" i="86"/>
  <c r="AE5" i="86"/>
  <c r="AE6" i="86"/>
  <c r="AE7" i="86"/>
  <c r="AE8" i="86"/>
  <c r="AE9" i="86"/>
  <c r="AE10" i="86"/>
  <c r="AE11" i="86"/>
  <c r="AE12" i="86"/>
  <c r="AE13" i="86"/>
  <c r="AE14" i="86"/>
  <c r="AC4" i="85"/>
  <c r="AC5" i="85"/>
  <c r="AC6" i="85"/>
  <c r="AC7" i="85"/>
  <c r="AC8" i="85"/>
  <c r="AC9" i="85"/>
  <c r="AC10" i="85"/>
  <c r="AC11" i="85"/>
  <c r="AC12" i="85"/>
  <c r="AC13" i="85"/>
  <c r="AC14" i="85"/>
  <c r="T14" i="85"/>
  <c r="T13" i="85"/>
  <c r="T12" i="85"/>
  <c r="T11" i="85"/>
  <c r="T10" i="85"/>
  <c r="T9" i="85"/>
  <c r="T8" i="85"/>
  <c r="T7" i="85"/>
  <c r="T6" i="85"/>
  <c r="T5" i="85"/>
  <c r="T4" i="85"/>
  <c r="AE4" i="85"/>
  <c r="AE5" i="85"/>
  <c r="AE6" i="85"/>
  <c r="AE7" i="85"/>
  <c r="AE8" i="85"/>
  <c r="AE9" i="85"/>
  <c r="AE10" i="85"/>
  <c r="AE11" i="85"/>
  <c r="AE12" i="85"/>
  <c r="AE13" i="85"/>
  <c r="AE14" i="85"/>
  <c r="D4" i="85"/>
  <c r="D5" i="85"/>
  <c r="D6" i="85"/>
  <c r="D7" i="85"/>
  <c r="D8" i="85"/>
  <c r="D9" i="85"/>
  <c r="D10" i="85"/>
  <c r="D11" i="85"/>
  <c r="D12" i="85"/>
  <c r="D13" i="85"/>
  <c r="D14" i="85"/>
  <c r="M4" i="85"/>
  <c r="M5" i="85"/>
  <c r="M6" i="85"/>
  <c r="M7" i="85"/>
  <c r="M8" i="85"/>
  <c r="M9" i="85"/>
  <c r="M10" i="85"/>
  <c r="M11" i="85"/>
  <c r="M12" i="85"/>
  <c r="M13" i="85"/>
  <c r="M14" i="85"/>
  <c r="B16" i="82"/>
  <c r="B15" i="82"/>
  <c r="B14" i="82"/>
  <c r="B13" i="82"/>
  <c r="B12" i="82"/>
  <c r="B11" i="82"/>
  <c r="B10" i="82"/>
  <c r="B9" i="82"/>
  <c r="B8" i="82"/>
  <c r="B7" i="82"/>
  <c r="B6" i="82"/>
  <c r="B5" i="82"/>
  <c r="P27" i="81"/>
  <c r="Z17" i="81" s="1"/>
  <c r="P25" i="81"/>
  <c r="Z16" i="81" s="1"/>
  <c r="P23" i="81"/>
  <c r="Z15" i="81" s="1"/>
  <c r="P21" i="81"/>
  <c r="Z14" i="81" s="1"/>
  <c r="P19" i="81"/>
  <c r="Z13" i="81" s="1"/>
  <c r="P17" i="81"/>
  <c r="Z12" i="81" s="1"/>
  <c r="P15" i="81"/>
  <c r="Z11" i="81" s="1"/>
  <c r="P13" i="81"/>
  <c r="Z10" i="81" s="1"/>
  <c r="P11" i="81"/>
  <c r="Z9" i="81" s="1"/>
  <c r="P9" i="81"/>
  <c r="Z8" i="81" s="1"/>
  <c r="P7" i="81"/>
  <c r="Z7" i="81" s="1"/>
  <c r="P5" i="81"/>
  <c r="Z6" i="81" s="1"/>
  <c r="P27" i="80"/>
  <c r="Z17" i="80" s="1"/>
  <c r="P25" i="80"/>
  <c r="Z16" i="80" s="1"/>
  <c r="P23" i="80"/>
  <c r="Z15" i="80" s="1"/>
  <c r="P21" i="80"/>
  <c r="Z14" i="80" s="1"/>
  <c r="P19" i="80"/>
  <c r="Z13" i="80" s="1"/>
  <c r="P17" i="80"/>
  <c r="Z12" i="80" s="1"/>
  <c r="P15" i="80"/>
  <c r="Z11" i="80" s="1"/>
  <c r="P13" i="80"/>
  <c r="Z10" i="80" s="1"/>
  <c r="P11" i="80"/>
  <c r="Z9" i="80" s="1"/>
  <c r="P9" i="80"/>
  <c r="Z8" i="80" s="1"/>
  <c r="P7" i="80"/>
  <c r="Z7" i="80" s="1"/>
  <c r="P5" i="80"/>
  <c r="Z6" i="80" s="1"/>
  <c r="Y20" i="80" l="1"/>
  <c r="I19" i="82"/>
  <c r="L17" i="82"/>
  <c r="Y18" i="81"/>
  <c r="Y19" i="81"/>
  <c r="L18" i="82"/>
  <c r="AB16" i="81"/>
  <c r="AB13" i="81"/>
  <c r="AB14" i="81"/>
  <c r="AB9" i="81"/>
  <c r="AB19" i="81"/>
  <c r="AB7" i="81"/>
  <c r="AB20" i="81"/>
  <c r="AB18" i="81"/>
  <c r="AB8" i="81"/>
  <c r="AB15" i="81"/>
  <c r="AB17" i="81"/>
  <c r="AB10" i="81"/>
  <c r="AB6" i="81"/>
  <c r="AB12" i="81"/>
  <c r="AB11" i="81"/>
  <c r="AB13" i="80"/>
  <c r="AB14" i="80"/>
  <c r="AB10" i="80"/>
  <c r="AB6" i="80"/>
  <c r="AB9" i="80"/>
  <c r="AB15" i="80"/>
  <c r="AB7" i="80"/>
  <c r="AB8" i="80"/>
  <c r="AB19" i="80"/>
  <c r="AB18" i="80"/>
  <c r="AB11" i="80"/>
  <c r="AB20" i="80"/>
  <c r="AB17" i="80"/>
  <c r="AB16" i="80"/>
  <c r="AB12" i="80"/>
  <c r="Y18" i="75"/>
  <c r="O31" i="66"/>
  <c r="C18" i="77" s="1"/>
  <c r="O31" i="65"/>
  <c r="F18" i="69" s="1"/>
  <c r="P19" i="82"/>
  <c r="Y20" i="75"/>
  <c r="C19" i="82"/>
  <c r="I19" i="77"/>
  <c r="Y19" i="75"/>
  <c r="C18" i="82"/>
  <c r="I18" i="77"/>
  <c r="F17" i="82"/>
  <c r="L17" i="77"/>
  <c r="Y19" i="76"/>
  <c r="F18" i="82"/>
  <c r="L18" i="77"/>
  <c r="Y20" i="76"/>
  <c r="L19" i="77"/>
  <c r="F19" i="82"/>
  <c r="O33" i="68"/>
  <c r="F19" i="77" s="1"/>
  <c r="O31" i="68"/>
  <c r="L18" i="69" s="1"/>
  <c r="O29" i="68"/>
  <c r="L17" i="69" s="1"/>
  <c r="Y18" i="76"/>
  <c r="O33" i="66"/>
  <c r="I19" i="69" s="1"/>
  <c r="O29" i="66"/>
  <c r="C17" i="77" s="1"/>
  <c r="O29" i="65"/>
  <c r="F17" i="69" s="1"/>
  <c r="O33" i="65"/>
  <c r="Y20" i="65" s="1"/>
  <c r="P18" i="82"/>
  <c r="P18" i="77"/>
  <c r="P17" i="77"/>
  <c r="P17" i="82"/>
  <c r="M5" i="82"/>
  <c r="M9" i="82"/>
  <c r="M10" i="82"/>
  <c r="M11" i="82"/>
  <c r="M14" i="82"/>
  <c r="M12" i="82"/>
  <c r="M15" i="82"/>
  <c r="M16" i="82"/>
  <c r="M7" i="82"/>
  <c r="O17" i="80"/>
  <c r="Y12" i="80" s="1"/>
  <c r="O13" i="80"/>
  <c r="Y10" i="80" s="1"/>
  <c r="O9" i="80"/>
  <c r="Y8" i="80" s="1"/>
  <c r="O9" i="81"/>
  <c r="Y8" i="81" s="1"/>
  <c r="O17" i="81"/>
  <c r="Y12" i="81" s="1"/>
  <c r="J5" i="82"/>
  <c r="J6" i="82"/>
  <c r="O7" i="80"/>
  <c r="Y7" i="80" s="1"/>
  <c r="J7" i="82"/>
  <c r="J8" i="82"/>
  <c r="O11" i="80"/>
  <c r="Y9" i="80" s="1"/>
  <c r="J9" i="82"/>
  <c r="J10" i="82"/>
  <c r="O15" i="80"/>
  <c r="Y11" i="80" s="1"/>
  <c r="J11" i="82"/>
  <c r="J12" i="82"/>
  <c r="O19" i="80"/>
  <c r="Y13" i="80" s="1"/>
  <c r="J13" i="82"/>
  <c r="J14" i="82"/>
  <c r="O23" i="80"/>
  <c r="Y15" i="80" s="1"/>
  <c r="J15" i="82"/>
  <c r="J16" i="82"/>
  <c r="O27" i="80"/>
  <c r="Y17" i="80" s="1"/>
  <c r="M6" i="82"/>
  <c r="O7" i="81"/>
  <c r="Y7" i="81" s="1"/>
  <c r="M8" i="82"/>
  <c r="O15" i="81"/>
  <c r="Y11" i="81" s="1"/>
  <c r="O19" i="81"/>
  <c r="Y13" i="81" s="1"/>
  <c r="M13" i="82"/>
  <c r="O21" i="81"/>
  <c r="Y14" i="81" s="1"/>
  <c r="O25" i="81"/>
  <c r="Y16" i="81" s="1"/>
  <c r="O11" i="81"/>
  <c r="Y9" i="81" s="1"/>
  <c r="O23" i="81"/>
  <c r="Y15" i="81" s="1"/>
  <c r="O27" i="81"/>
  <c r="Y17" i="81" s="1"/>
  <c r="O5" i="81"/>
  <c r="Y6" i="81" s="1"/>
  <c r="O13" i="81"/>
  <c r="Y10" i="81" s="1"/>
  <c r="O5" i="80"/>
  <c r="Y6" i="80" s="1"/>
  <c r="O21" i="80"/>
  <c r="Y14" i="80" s="1"/>
  <c r="O25" i="80"/>
  <c r="Y16" i="80" s="1"/>
  <c r="B15" i="77"/>
  <c r="B14" i="77"/>
  <c r="B13" i="77"/>
  <c r="B12" i="77"/>
  <c r="B11" i="77"/>
  <c r="B10" i="77"/>
  <c r="B9" i="77"/>
  <c r="B8" i="77"/>
  <c r="B7" i="77"/>
  <c r="B6" i="77"/>
  <c r="B5" i="77"/>
  <c r="P27" i="76"/>
  <c r="Z17" i="76" s="1"/>
  <c r="O25" i="76"/>
  <c r="Y16" i="76" s="1"/>
  <c r="P25" i="76"/>
  <c r="Z16" i="76" s="1"/>
  <c r="P23" i="76"/>
  <c r="Z15" i="76" s="1"/>
  <c r="P21" i="76"/>
  <c r="Z14" i="76" s="1"/>
  <c r="P19" i="76"/>
  <c r="Z13" i="76" s="1"/>
  <c r="P17" i="76"/>
  <c r="Z12" i="76" s="1"/>
  <c r="P15" i="76"/>
  <c r="Z11" i="76" s="1"/>
  <c r="P13" i="76"/>
  <c r="Z10" i="76" s="1"/>
  <c r="P11" i="76"/>
  <c r="Z9" i="76" s="1"/>
  <c r="P9" i="76"/>
  <c r="Z8" i="76" s="1"/>
  <c r="O7" i="76"/>
  <c r="Y7" i="76" s="1"/>
  <c r="P7" i="76"/>
  <c r="Z7" i="76" s="1"/>
  <c r="P5" i="76"/>
  <c r="Z6" i="76" s="1"/>
  <c r="P27" i="75"/>
  <c r="Z17" i="75" s="1"/>
  <c r="P25" i="75"/>
  <c r="Z16" i="75" s="1"/>
  <c r="P23" i="75"/>
  <c r="Z15" i="75" s="1"/>
  <c r="O21" i="75"/>
  <c r="Y14" i="75" s="1"/>
  <c r="P21" i="75"/>
  <c r="Z14" i="75" s="1"/>
  <c r="P19" i="75"/>
  <c r="Z13" i="75" s="1"/>
  <c r="P17" i="75"/>
  <c r="Z12" i="75" s="1"/>
  <c r="P15" i="75"/>
  <c r="Z11" i="75" s="1"/>
  <c r="P13" i="75"/>
  <c r="Z10" i="75" s="1"/>
  <c r="P11" i="75"/>
  <c r="Z9" i="75" s="1"/>
  <c r="P9" i="75"/>
  <c r="Z8" i="75" s="1"/>
  <c r="P7" i="75"/>
  <c r="Z7" i="75" s="1"/>
  <c r="P5" i="75"/>
  <c r="Z6" i="75" s="1"/>
  <c r="AF2" i="71"/>
  <c r="AC2" i="71"/>
  <c r="W2" i="71"/>
  <c r="T2" i="71"/>
  <c r="N2" i="71"/>
  <c r="K2" i="71"/>
  <c r="E2" i="71"/>
  <c r="B2" i="71"/>
  <c r="I18" i="69" l="1"/>
  <c r="Y19" i="66"/>
  <c r="F18" i="62"/>
  <c r="F17" i="77"/>
  <c r="Y19" i="65"/>
  <c r="Y20" i="66"/>
  <c r="C19" i="77"/>
  <c r="Y18" i="68"/>
  <c r="Y19" i="68"/>
  <c r="F18" i="77"/>
  <c r="Y18" i="65"/>
  <c r="F17" i="62"/>
  <c r="F19" i="62"/>
  <c r="Y20" i="68"/>
  <c r="L19" i="69"/>
  <c r="AA8" i="81"/>
  <c r="AC8" i="81" s="1"/>
  <c r="AA16" i="81"/>
  <c r="AC16" i="81" s="1"/>
  <c r="AA7" i="80"/>
  <c r="AC7" i="80" s="1"/>
  <c r="I17" i="69"/>
  <c r="Y18" i="66"/>
  <c r="F19" i="69"/>
  <c r="AA17" i="81"/>
  <c r="AC17" i="81" s="1"/>
  <c r="AA15" i="81"/>
  <c r="AC15" i="81" s="1"/>
  <c r="AA13" i="81"/>
  <c r="AC13" i="81" s="1"/>
  <c r="AA10" i="81"/>
  <c r="AC10" i="81" s="1"/>
  <c r="AA9" i="81"/>
  <c r="AC9" i="81" s="1"/>
  <c r="AA7" i="81"/>
  <c r="AC7" i="81" s="1"/>
  <c r="AA18" i="81"/>
  <c r="AC18" i="81" s="1"/>
  <c r="AA6" i="81"/>
  <c r="AC6" i="81" s="1"/>
  <c r="AA19" i="81"/>
  <c r="AC19" i="81" s="1"/>
  <c r="AA20" i="81"/>
  <c r="AC20" i="81" s="1"/>
  <c r="AA14" i="81"/>
  <c r="AC14" i="81" s="1"/>
  <c r="AA11" i="81"/>
  <c r="AC11" i="81" s="1"/>
  <c r="AA12" i="81"/>
  <c r="AC12" i="81" s="1"/>
  <c r="AA17" i="80"/>
  <c r="AC17" i="80" s="1"/>
  <c r="AA8" i="80"/>
  <c r="AC8" i="80" s="1"/>
  <c r="AA13" i="80"/>
  <c r="AC13" i="80" s="1"/>
  <c r="AA12" i="80"/>
  <c r="AC12" i="80" s="1"/>
  <c r="AA16" i="80"/>
  <c r="AC16" i="80" s="1"/>
  <c r="AA6" i="80"/>
  <c r="AC6" i="80" s="1"/>
  <c r="AA20" i="80"/>
  <c r="AC20" i="80" s="1"/>
  <c r="AA18" i="80"/>
  <c r="AC18" i="80" s="1"/>
  <c r="AA19" i="80"/>
  <c r="AC19" i="80" s="1"/>
  <c r="AA15" i="80"/>
  <c r="AC15" i="80" s="1"/>
  <c r="AA11" i="80"/>
  <c r="AC11" i="80" s="1"/>
  <c r="AA14" i="80"/>
  <c r="AC14" i="80" s="1"/>
  <c r="AA10" i="80"/>
  <c r="AC10" i="80" s="1"/>
  <c r="AA9" i="80"/>
  <c r="AC9" i="80" s="1"/>
  <c r="AB12" i="76"/>
  <c r="AB16" i="76"/>
  <c r="AB20" i="76"/>
  <c r="AB19" i="76"/>
  <c r="AB6" i="76"/>
  <c r="AB18" i="76"/>
  <c r="AB7" i="76"/>
  <c r="AB15" i="76"/>
  <c r="AB11" i="76"/>
  <c r="AB14" i="76"/>
  <c r="AB17" i="76"/>
  <c r="AB8" i="76"/>
  <c r="AB10" i="76"/>
  <c r="AB13" i="76"/>
  <c r="AB9" i="76"/>
  <c r="AB8" i="75"/>
  <c r="AB12" i="75"/>
  <c r="AB14" i="75"/>
  <c r="AB9" i="75"/>
  <c r="AB13" i="75"/>
  <c r="AB15" i="75"/>
  <c r="AB19" i="75"/>
  <c r="AB18" i="75"/>
  <c r="AB6" i="75"/>
  <c r="AB20" i="75"/>
  <c r="AB10" i="75"/>
  <c r="AB16" i="75"/>
  <c r="AB7" i="75"/>
  <c r="AB11" i="75"/>
  <c r="AB17" i="75"/>
  <c r="I11" i="82"/>
  <c r="D14" i="82"/>
  <c r="J14" i="77"/>
  <c r="J5" i="77"/>
  <c r="J9" i="77"/>
  <c r="D6" i="82"/>
  <c r="J6" i="77"/>
  <c r="D10" i="82"/>
  <c r="J10" i="77"/>
  <c r="D16" i="82"/>
  <c r="J16" i="77"/>
  <c r="D7" i="82"/>
  <c r="J7" i="77"/>
  <c r="J11" i="77"/>
  <c r="M5" i="77"/>
  <c r="G8" i="82"/>
  <c r="M8" i="77"/>
  <c r="G12" i="82"/>
  <c r="M12" i="77"/>
  <c r="M15" i="77"/>
  <c r="J12" i="77"/>
  <c r="G9" i="82"/>
  <c r="M9" i="77"/>
  <c r="D15" i="82"/>
  <c r="J15" i="77"/>
  <c r="G10" i="82"/>
  <c r="M10" i="77"/>
  <c r="M13" i="77"/>
  <c r="M16" i="77"/>
  <c r="J8" i="77"/>
  <c r="M6" i="77"/>
  <c r="D13" i="82"/>
  <c r="J13" i="77"/>
  <c r="M7" i="77"/>
  <c r="G11" i="82"/>
  <c r="M11" i="77"/>
  <c r="G14" i="82"/>
  <c r="M14" i="77"/>
  <c r="I9" i="82"/>
  <c r="L7" i="82"/>
  <c r="L11" i="82"/>
  <c r="I7" i="82"/>
  <c r="F15" i="82"/>
  <c r="L15" i="77"/>
  <c r="F6" i="82"/>
  <c r="L6" i="77"/>
  <c r="O23" i="76"/>
  <c r="Y15" i="76" s="1"/>
  <c r="C13" i="82"/>
  <c r="I13" i="77"/>
  <c r="O19" i="76"/>
  <c r="Y13" i="76" s="1"/>
  <c r="O23" i="75"/>
  <c r="Y15" i="75" s="1"/>
  <c r="O9" i="76"/>
  <c r="Y8" i="76" s="1"/>
  <c r="O15" i="75"/>
  <c r="Y11" i="75" s="1"/>
  <c r="O25" i="75"/>
  <c r="Y16" i="75" s="1"/>
  <c r="O13" i="76"/>
  <c r="Y10" i="76" s="1"/>
  <c r="O19" i="75"/>
  <c r="Y13" i="75" s="1"/>
  <c r="O27" i="75"/>
  <c r="Y17" i="75" s="1"/>
  <c r="O17" i="76"/>
  <c r="Y12" i="76" s="1"/>
  <c r="D5" i="82"/>
  <c r="D8" i="82"/>
  <c r="D9" i="82"/>
  <c r="D11" i="82"/>
  <c r="D12" i="82"/>
  <c r="G5" i="82"/>
  <c r="O5" i="76"/>
  <c r="Y6" i="76" s="1"/>
  <c r="G6" i="82"/>
  <c r="G7" i="82"/>
  <c r="O11" i="76"/>
  <c r="Y9" i="76" s="1"/>
  <c r="O15" i="76"/>
  <c r="Y11" i="76" s="1"/>
  <c r="G13" i="82"/>
  <c r="O21" i="76"/>
  <c r="Y14" i="76" s="1"/>
  <c r="G15" i="82"/>
  <c r="G16" i="82"/>
  <c r="I15" i="82"/>
  <c r="I13" i="82"/>
  <c r="I5" i="82"/>
  <c r="L9" i="82"/>
  <c r="L5" i="82"/>
  <c r="L16" i="82"/>
  <c r="L14" i="82"/>
  <c r="L8" i="82"/>
  <c r="L15" i="82"/>
  <c r="L13" i="82"/>
  <c r="L12" i="82"/>
  <c r="L10" i="82"/>
  <c r="L6" i="82"/>
  <c r="I16" i="82"/>
  <c r="I14" i="82"/>
  <c r="I12" i="82"/>
  <c r="I10" i="82"/>
  <c r="I8" i="82"/>
  <c r="I6" i="82"/>
  <c r="O27" i="76"/>
  <c r="Y17" i="76" s="1"/>
  <c r="O7" i="75"/>
  <c r="Y7" i="75" s="1"/>
  <c r="O17" i="75"/>
  <c r="Y12" i="75" s="1"/>
  <c r="O13" i="75"/>
  <c r="Y10" i="75" s="1"/>
  <c r="O9" i="75"/>
  <c r="Y8" i="75" s="1"/>
  <c r="O5" i="75"/>
  <c r="Y6" i="75" s="1"/>
  <c r="O11" i="75"/>
  <c r="Y9" i="75" s="1"/>
  <c r="AD11" i="81" l="1"/>
  <c r="AD17" i="80"/>
  <c r="Q27" i="80" s="1"/>
  <c r="AA6" i="75"/>
  <c r="AC6" i="75" s="1"/>
  <c r="AD14" i="81"/>
  <c r="AD20" i="81"/>
  <c r="Q33" i="81" s="1"/>
  <c r="N19" i="82" s="1"/>
  <c r="AD19" i="81"/>
  <c r="Q31" i="81" s="1"/>
  <c r="N18" i="82" s="1"/>
  <c r="AD12" i="81"/>
  <c r="AD6" i="81"/>
  <c r="AD16" i="81"/>
  <c r="AD7" i="81"/>
  <c r="AD9" i="81"/>
  <c r="AD10" i="81"/>
  <c r="AD18" i="81"/>
  <c r="Q29" i="81" s="1"/>
  <c r="N17" i="82" s="1"/>
  <c r="AD13" i="81"/>
  <c r="AD15" i="81"/>
  <c r="AD8" i="81"/>
  <c r="AD17" i="81"/>
  <c r="AD10" i="80"/>
  <c r="AD14" i="80"/>
  <c r="AD11" i="80"/>
  <c r="AD9" i="80"/>
  <c r="AD15" i="80"/>
  <c r="AD19" i="80"/>
  <c r="Q31" i="80" s="1"/>
  <c r="K18" i="82" s="1"/>
  <c r="AD18" i="80"/>
  <c r="Q29" i="80" s="1"/>
  <c r="K17" i="82" s="1"/>
  <c r="AD6" i="80"/>
  <c r="AD16" i="80"/>
  <c r="AD12" i="80"/>
  <c r="AD13" i="80"/>
  <c r="AD20" i="80"/>
  <c r="Q33" i="80" s="1"/>
  <c r="K19" i="82" s="1"/>
  <c r="AD7" i="80"/>
  <c r="AD8" i="80"/>
  <c r="AA14" i="76"/>
  <c r="AC14" i="76" s="1"/>
  <c r="AA10" i="76"/>
  <c r="AC10" i="76" s="1"/>
  <c r="AA8" i="76"/>
  <c r="AC8" i="76" s="1"/>
  <c r="AA13" i="76"/>
  <c r="AC13" i="76" s="1"/>
  <c r="AA6" i="76"/>
  <c r="AC6" i="76" s="1"/>
  <c r="AA20" i="76"/>
  <c r="AC20" i="76" s="1"/>
  <c r="AA18" i="76"/>
  <c r="AC18" i="76" s="1"/>
  <c r="AA19" i="76"/>
  <c r="AC19" i="76" s="1"/>
  <c r="AA17" i="76"/>
  <c r="AC17" i="76" s="1"/>
  <c r="AA16" i="76"/>
  <c r="AC16" i="76" s="1"/>
  <c r="AA11" i="76"/>
  <c r="AC11" i="76" s="1"/>
  <c r="AA15" i="76"/>
  <c r="AC15" i="76" s="1"/>
  <c r="AA12" i="76"/>
  <c r="AC12" i="76" s="1"/>
  <c r="AA9" i="76"/>
  <c r="AC9" i="76" s="1"/>
  <c r="AA7" i="76"/>
  <c r="AC7" i="76" s="1"/>
  <c r="AA13" i="75"/>
  <c r="AC13" i="75" s="1"/>
  <c r="AA14" i="75"/>
  <c r="AC14" i="75" s="1"/>
  <c r="AA17" i="75"/>
  <c r="AC17" i="75" s="1"/>
  <c r="AA16" i="75"/>
  <c r="AC16" i="75" s="1"/>
  <c r="AA11" i="75"/>
  <c r="AC11" i="75" s="1"/>
  <c r="AA15" i="75"/>
  <c r="AC15" i="75" s="1"/>
  <c r="AA19" i="75"/>
  <c r="AC19" i="75" s="1"/>
  <c r="AA20" i="75"/>
  <c r="AC20" i="75" s="1"/>
  <c r="AA18" i="75"/>
  <c r="AC18" i="75" s="1"/>
  <c r="AA9" i="75"/>
  <c r="AC9" i="75" s="1"/>
  <c r="AA8" i="75"/>
  <c r="AC8" i="75" s="1"/>
  <c r="AA10" i="75"/>
  <c r="AC10" i="75" s="1"/>
  <c r="AA12" i="75"/>
  <c r="AC12" i="75" s="1"/>
  <c r="AA7" i="75"/>
  <c r="AC7" i="75" s="1"/>
  <c r="F11" i="82"/>
  <c r="L11" i="77"/>
  <c r="F9" i="82"/>
  <c r="L9" i="77"/>
  <c r="L10" i="77"/>
  <c r="L5" i="77"/>
  <c r="F12" i="82"/>
  <c r="L12" i="77"/>
  <c r="L14" i="77"/>
  <c r="F14" i="82"/>
  <c r="L8" i="77"/>
  <c r="F7" i="82"/>
  <c r="L7" i="77"/>
  <c r="L16" i="77"/>
  <c r="L13" i="77"/>
  <c r="C15" i="82"/>
  <c r="I15" i="77"/>
  <c r="I8" i="77"/>
  <c r="I11" i="77"/>
  <c r="C16" i="82"/>
  <c r="I16" i="77"/>
  <c r="I6" i="77"/>
  <c r="C12" i="82"/>
  <c r="I12" i="77"/>
  <c r="I7" i="77"/>
  <c r="C10" i="82"/>
  <c r="I10" i="77"/>
  <c r="I5" i="77"/>
  <c r="C14" i="82"/>
  <c r="I14" i="77"/>
  <c r="I9" i="77"/>
  <c r="C8" i="82"/>
  <c r="C5" i="82"/>
  <c r="C7" i="82"/>
  <c r="C9" i="82"/>
  <c r="C11" i="82"/>
  <c r="C6" i="82"/>
  <c r="F16" i="82"/>
  <c r="F13" i="82"/>
  <c r="F10" i="82"/>
  <c r="F8" i="82"/>
  <c r="F5" i="82"/>
  <c r="T6" i="71"/>
  <c r="T7" i="71"/>
  <c r="AD14" i="76" l="1"/>
  <c r="AD8" i="76"/>
  <c r="AD16" i="76"/>
  <c r="AD17" i="76"/>
  <c r="AD12" i="76"/>
  <c r="AD19" i="76"/>
  <c r="Q31" i="76" s="1"/>
  <c r="AD18" i="76"/>
  <c r="Q29" i="76" s="1"/>
  <c r="AD20" i="76"/>
  <c r="Q33" i="76" s="1"/>
  <c r="AD9" i="76"/>
  <c r="AD6" i="76"/>
  <c r="AD7" i="76"/>
  <c r="AD11" i="76"/>
  <c r="AD10" i="76"/>
  <c r="AD15" i="76"/>
  <c r="AD13" i="76"/>
  <c r="AD16" i="75"/>
  <c r="AD7" i="75"/>
  <c r="AD12" i="75"/>
  <c r="AD10" i="75"/>
  <c r="AD17" i="75"/>
  <c r="AD8" i="75"/>
  <c r="AD9" i="75"/>
  <c r="AD20" i="75"/>
  <c r="Q33" i="75" s="1"/>
  <c r="AD6" i="75"/>
  <c r="AD18" i="75"/>
  <c r="Q29" i="75" s="1"/>
  <c r="AD19" i="75"/>
  <c r="Q31" i="75" s="1"/>
  <c r="AD15" i="75"/>
  <c r="AD13" i="75"/>
  <c r="AD11" i="75"/>
  <c r="AD14" i="75"/>
  <c r="Q25" i="81"/>
  <c r="N15" i="82" s="1"/>
  <c r="Q23" i="81"/>
  <c r="N14" i="82" s="1"/>
  <c r="Q5" i="81"/>
  <c r="N5" i="82" s="1"/>
  <c r="Q19" i="81"/>
  <c r="N12" i="82" s="1"/>
  <c r="Q11" i="81"/>
  <c r="N8" i="82" s="1"/>
  <c r="Q13" i="81"/>
  <c r="N9" i="82" s="1"/>
  <c r="Q15" i="81"/>
  <c r="N10" i="82" s="1"/>
  <c r="Q21" i="80"/>
  <c r="K13" i="82" s="1"/>
  <c r="Q13" i="80"/>
  <c r="K9" i="82" s="1"/>
  <c r="Q11" i="80"/>
  <c r="K8" i="82" s="1"/>
  <c r="Q17" i="80"/>
  <c r="K11" i="82" s="1"/>
  <c r="Q15" i="80"/>
  <c r="K10" i="82" s="1"/>
  <c r="Q21" i="81"/>
  <c r="N13" i="82" s="1"/>
  <c r="Q9" i="81"/>
  <c r="N7" i="82" s="1"/>
  <c r="Q27" i="81"/>
  <c r="N16" i="82" s="1"/>
  <c r="Q7" i="81"/>
  <c r="N6" i="82" s="1"/>
  <c r="Q17" i="81"/>
  <c r="N11" i="82" s="1"/>
  <c r="Q19" i="80"/>
  <c r="K12" i="82" s="1"/>
  <c r="Q9" i="80"/>
  <c r="K7" i="82" s="1"/>
  <c r="Q7" i="80"/>
  <c r="K6" i="82" s="1"/>
  <c r="Q23" i="80"/>
  <c r="K14" i="82" s="1"/>
  <c r="Q5" i="80"/>
  <c r="K5" i="82" s="1"/>
  <c r="K16" i="82"/>
  <c r="Q25" i="80"/>
  <c r="K15" i="82" s="1"/>
  <c r="T8" i="71"/>
  <c r="B15" i="71"/>
  <c r="T5" i="71"/>
  <c r="AC5" i="71"/>
  <c r="T4" i="71"/>
  <c r="K4" i="71"/>
  <c r="K6" i="71"/>
  <c r="K8" i="71"/>
  <c r="K10" i="71"/>
  <c r="K12" i="71"/>
  <c r="K14" i="71"/>
  <c r="T9" i="71"/>
  <c r="T11" i="71"/>
  <c r="T13" i="71"/>
  <c r="T15" i="71"/>
  <c r="AC4" i="71"/>
  <c r="AC6" i="71"/>
  <c r="AC8" i="71"/>
  <c r="AC10" i="71"/>
  <c r="AC12" i="71"/>
  <c r="AC14" i="71"/>
  <c r="B6" i="71"/>
  <c r="B8" i="71"/>
  <c r="B10" i="71"/>
  <c r="B12" i="71"/>
  <c r="B14" i="71"/>
  <c r="B4" i="71"/>
  <c r="K5" i="71"/>
  <c r="K7" i="71"/>
  <c r="K9" i="71"/>
  <c r="K11" i="71"/>
  <c r="K13" i="71"/>
  <c r="K15" i="71"/>
  <c r="T10" i="71"/>
  <c r="T12" i="71"/>
  <c r="T14" i="71"/>
  <c r="AC7" i="71"/>
  <c r="AC9" i="71"/>
  <c r="AC11" i="71"/>
  <c r="AC13" i="71"/>
  <c r="AC15" i="71"/>
  <c r="B5" i="71"/>
  <c r="B7" i="71"/>
  <c r="B9" i="71"/>
  <c r="B11" i="71"/>
  <c r="B13" i="71"/>
  <c r="K19" i="77" l="1"/>
  <c r="E19" i="82"/>
  <c r="E18" i="82"/>
  <c r="K18" i="77"/>
  <c r="K17" i="77"/>
  <c r="E17" i="82"/>
  <c r="N18" i="77"/>
  <c r="H18" i="82"/>
  <c r="N19" i="77"/>
  <c r="H19" i="82"/>
  <c r="N17" i="77"/>
  <c r="H17" i="82"/>
  <c r="Q23" i="76"/>
  <c r="N14" i="77" s="1"/>
  <c r="Q27" i="76"/>
  <c r="N16" i="77" s="1"/>
  <c r="Q5" i="76"/>
  <c r="N5" i="77" s="1"/>
  <c r="Q7" i="76"/>
  <c r="N6" i="77" s="1"/>
  <c r="Q19" i="76"/>
  <c r="N12" i="77" s="1"/>
  <c r="Q9" i="76"/>
  <c r="N7" i="77" s="1"/>
  <c r="Q21" i="76"/>
  <c r="N13" i="77" s="1"/>
  <c r="Q17" i="76"/>
  <c r="N11" i="77" s="1"/>
  <c r="Q7" i="75"/>
  <c r="K6" i="77" s="1"/>
  <c r="Q25" i="75"/>
  <c r="K15" i="77" s="1"/>
  <c r="Q13" i="75"/>
  <c r="K9" i="77" s="1"/>
  <c r="Q19" i="75"/>
  <c r="K12" i="77" s="1"/>
  <c r="Q11" i="75"/>
  <c r="K8" i="77" s="1"/>
  <c r="Q5" i="75"/>
  <c r="K5" i="77" s="1"/>
  <c r="Q15" i="75"/>
  <c r="K10" i="77" s="1"/>
  <c r="Q25" i="76"/>
  <c r="N15" i="77" s="1"/>
  <c r="Q11" i="76"/>
  <c r="N8" i="77" s="1"/>
  <c r="Q13" i="76"/>
  <c r="N9" i="77" s="1"/>
  <c r="Q15" i="76"/>
  <c r="N10" i="77" s="1"/>
  <c r="Q9" i="75"/>
  <c r="K7" i="77" s="1"/>
  <c r="Q23" i="75"/>
  <c r="K14" i="77" s="1"/>
  <c r="Q27" i="75"/>
  <c r="K16" i="77" s="1"/>
  <c r="Q21" i="75"/>
  <c r="K13" i="77" s="1"/>
  <c r="Q17" i="75"/>
  <c r="K11" i="77" s="1"/>
  <c r="P27" i="68"/>
  <c r="Z17" i="68" s="1"/>
  <c r="P25" i="68"/>
  <c r="Z16" i="68" s="1"/>
  <c r="P23" i="68"/>
  <c r="Z15" i="68" s="1"/>
  <c r="P21" i="68"/>
  <c r="Z14" i="68" s="1"/>
  <c r="P19" i="68"/>
  <c r="Z13" i="68" s="1"/>
  <c r="P17" i="68"/>
  <c r="Z12" i="68" s="1"/>
  <c r="P15" i="68"/>
  <c r="Z11" i="68" s="1"/>
  <c r="P13" i="68"/>
  <c r="Z10" i="68" s="1"/>
  <c r="P11" i="68"/>
  <c r="Z9" i="68" s="1"/>
  <c r="P9" i="68"/>
  <c r="Z8" i="68" s="1"/>
  <c r="P7" i="68"/>
  <c r="Z7" i="68" s="1"/>
  <c r="P5" i="68"/>
  <c r="Z6" i="68" s="1"/>
  <c r="P27" i="66"/>
  <c r="Z17" i="66" s="1"/>
  <c r="P25" i="66"/>
  <c r="Z16" i="66" s="1"/>
  <c r="P23" i="66"/>
  <c r="Z15" i="66" s="1"/>
  <c r="P21" i="66"/>
  <c r="Z14" i="66" s="1"/>
  <c r="P19" i="66"/>
  <c r="Z13" i="66" s="1"/>
  <c r="P17" i="66"/>
  <c r="Z12" i="66" s="1"/>
  <c r="P15" i="66"/>
  <c r="Z11" i="66" s="1"/>
  <c r="P13" i="66"/>
  <c r="Z10" i="66" s="1"/>
  <c r="P11" i="66"/>
  <c r="Z9" i="66" s="1"/>
  <c r="P9" i="66"/>
  <c r="Z8" i="66" s="1"/>
  <c r="P7" i="66"/>
  <c r="Z7" i="66" s="1"/>
  <c r="P5" i="66"/>
  <c r="Z6" i="66" s="1"/>
  <c r="P27" i="65"/>
  <c r="P25" i="65"/>
  <c r="P23" i="65"/>
  <c r="P21" i="65"/>
  <c r="AQ22" i="65"/>
  <c r="P19" i="65"/>
  <c r="P17" i="65"/>
  <c r="P15" i="65"/>
  <c r="P13" i="65"/>
  <c r="P11" i="65"/>
  <c r="P9" i="65"/>
  <c r="P7" i="65"/>
  <c r="P5" i="65"/>
  <c r="AB11" i="68" l="1"/>
  <c r="AB8" i="66"/>
  <c r="AB12" i="66"/>
  <c r="AB16" i="66"/>
  <c r="AB9" i="66"/>
  <c r="AB13" i="66"/>
  <c r="AB17" i="66"/>
  <c r="AB6" i="66"/>
  <c r="AB19" i="66"/>
  <c r="AB18" i="66"/>
  <c r="AB20" i="66"/>
  <c r="AB10" i="66"/>
  <c r="AB14" i="66"/>
  <c r="AB7" i="66"/>
  <c r="AB11" i="66"/>
  <c r="AB15" i="66"/>
  <c r="G5" i="62"/>
  <c r="Z6" i="65"/>
  <c r="G6" i="62"/>
  <c r="Z7" i="65"/>
  <c r="G10" i="62"/>
  <c r="Z11" i="65"/>
  <c r="G13" i="62"/>
  <c r="Z14" i="65"/>
  <c r="G7" i="62"/>
  <c r="Z8" i="65"/>
  <c r="G11" i="62"/>
  <c r="Z12" i="65"/>
  <c r="G14" i="62"/>
  <c r="Z15" i="65"/>
  <c r="G8" i="62"/>
  <c r="Z9" i="65"/>
  <c r="G12" i="62"/>
  <c r="Z13" i="65"/>
  <c r="G15" i="62"/>
  <c r="Z16" i="65"/>
  <c r="G9" i="62"/>
  <c r="Z10" i="65"/>
  <c r="G16" i="62"/>
  <c r="Z17" i="65"/>
  <c r="AB17" i="68"/>
  <c r="AB13" i="68"/>
  <c r="AB16" i="68"/>
  <c r="AB15" i="68"/>
  <c r="AB12" i="68"/>
  <c r="AB6" i="68"/>
  <c r="AB19" i="68"/>
  <c r="AB18" i="68"/>
  <c r="AB20" i="68"/>
  <c r="AB10" i="68"/>
  <c r="AB7" i="68"/>
  <c r="AB14" i="68"/>
  <c r="AB8" i="68"/>
  <c r="AB9" i="68"/>
  <c r="D15" i="77"/>
  <c r="G11" i="77"/>
  <c r="D7" i="77"/>
  <c r="D11" i="77"/>
  <c r="D14" i="77"/>
  <c r="G6" i="77"/>
  <c r="G10" i="77"/>
  <c r="G13" i="77"/>
  <c r="D12" i="77"/>
  <c r="G14" i="77"/>
  <c r="D5" i="77"/>
  <c r="D9" i="77"/>
  <c r="D16" i="77"/>
  <c r="G8" i="77"/>
  <c r="G12" i="77"/>
  <c r="G15" i="77"/>
  <c r="D8" i="77"/>
  <c r="G7" i="77"/>
  <c r="D6" i="77"/>
  <c r="D10" i="77"/>
  <c r="D13" i="77"/>
  <c r="G5" i="77"/>
  <c r="G9" i="77"/>
  <c r="G16" i="77"/>
  <c r="E8" i="82"/>
  <c r="E11" i="82"/>
  <c r="E13" i="82"/>
  <c r="E16" i="82"/>
  <c r="E5" i="82"/>
  <c r="E6" i="82"/>
  <c r="E10" i="82"/>
  <c r="E12" i="82"/>
  <c r="E14" i="82"/>
  <c r="E9" i="82"/>
  <c r="E7" i="82"/>
  <c r="E15" i="82"/>
  <c r="H5" i="82"/>
  <c r="H6" i="82"/>
  <c r="H10" i="82"/>
  <c r="H9" i="82"/>
  <c r="H16" i="82"/>
  <c r="H7" i="82"/>
  <c r="H8" i="82"/>
  <c r="H14" i="82"/>
  <c r="H12" i="82"/>
  <c r="H13" i="82"/>
  <c r="H11" i="82"/>
  <c r="H15" i="82"/>
  <c r="M6" i="69"/>
  <c r="M7" i="69"/>
  <c r="M8" i="69"/>
  <c r="M10" i="69"/>
  <c r="M11" i="69"/>
  <c r="M12" i="69"/>
  <c r="M13" i="69"/>
  <c r="M14" i="69"/>
  <c r="M15" i="69"/>
  <c r="M16" i="69"/>
  <c r="J7" i="69"/>
  <c r="J8" i="69"/>
  <c r="J9" i="69"/>
  <c r="J11" i="69"/>
  <c r="J12" i="69"/>
  <c r="J13" i="69"/>
  <c r="J14" i="69"/>
  <c r="J15" i="69"/>
  <c r="G6" i="69"/>
  <c r="D15" i="71"/>
  <c r="M8" i="71"/>
  <c r="V4" i="71"/>
  <c r="M11" i="71"/>
  <c r="V15" i="71"/>
  <c r="M15" i="71"/>
  <c r="D11" i="71"/>
  <c r="V13" i="71"/>
  <c r="D14" i="71"/>
  <c r="AE11" i="71"/>
  <c r="V12" i="71"/>
  <c r="M12" i="71"/>
  <c r="D6" i="71"/>
  <c r="V14" i="71"/>
  <c r="D9" i="71"/>
  <c r="AE5" i="71"/>
  <c r="V5" i="71"/>
  <c r="M13" i="71"/>
  <c r="D13" i="71"/>
  <c r="AE14" i="71"/>
  <c r="V6" i="71"/>
  <c r="M14" i="71"/>
  <c r="D7" i="71"/>
  <c r="AE12" i="71"/>
  <c r="V10" i="71"/>
  <c r="M5" i="71"/>
  <c r="D10" i="71"/>
  <c r="J5" i="69"/>
  <c r="J10" i="69"/>
  <c r="J16" i="69"/>
  <c r="G16" i="69"/>
  <c r="G15" i="69"/>
  <c r="G14" i="69"/>
  <c r="G13" i="69"/>
  <c r="G12" i="69"/>
  <c r="G10" i="69"/>
  <c r="G9" i="69"/>
  <c r="G8" i="69"/>
  <c r="G7" i="69"/>
  <c r="G5" i="69"/>
  <c r="M5" i="69"/>
  <c r="M9" i="69"/>
  <c r="J6" i="69"/>
  <c r="G11" i="69"/>
  <c r="AB17" i="65" l="1"/>
  <c r="AB7" i="65"/>
  <c r="AB9" i="65"/>
  <c r="AB12" i="65"/>
  <c r="AB10" i="65"/>
  <c r="AB13" i="65"/>
  <c r="AB15" i="65"/>
  <c r="AB8" i="65"/>
  <c r="AB11" i="65"/>
  <c r="AB20" i="65"/>
  <c r="AB6" i="65"/>
  <c r="AB18" i="65"/>
  <c r="AB19" i="65"/>
  <c r="AB16" i="65"/>
  <c r="AB14" i="65"/>
  <c r="AE4" i="71"/>
  <c r="AE7" i="71"/>
  <c r="AE8" i="71"/>
  <c r="AE10" i="71"/>
  <c r="AE6" i="71"/>
  <c r="AE15" i="71"/>
  <c r="AE13" i="71"/>
  <c r="AE9" i="71"/>
  <c r="D8" i="71"/>
  <c r="D5" i="71"/>
  <c r="D12" i="71"/>
  <c r="D4" i="71"/>
  <c r="M6" i="71"/>
  <c r="M7" i="71"/>
  <c r="M9" i="71"/>
  <c r="M4" i="71"/>
  <c r="M10" i="71"/>
  <c r="V8" i="71"/>
  <c r="V11" i="71"/>
  <c r="V9" i="71"/>
  <c r="V7" i="71"/>
  <c r="O27" i="68"/>
  <c r="Y17" i="68" s="1"/>
  <c r="O17" i="68"/>
  <c r="Y12" i="68" s="1"/>
  <c r="O25" i="68"/>
  <c r="Y16" i="68" s="1"/>
  <c r="O23" i="68"/>
  <c r="Y15" i="68" s="1"/>
  <c r="O19" i="68"/>
  <c r="Y13" i="68" s="1"/>
  <c r="O21" i="68"/>
  <c r="Y14" i="68" s="1"/>
  <c r="O15" i="68"/>
  <c r="Y11" i="68" s="1"/>
  <c r="O13" i="68"/>
  <c r="Y10" i="68" s="1"/>
  <c r="O11" i="68"/>
  <c r="Y9" i="68" s="1"/>
  <c r="O9" i="68"/>
  <c r="Y8" i="68" s="1"/>
  <c r="O7" i="68"/>
  <c r="Y7" i="68" s="1"/>
  <c r="O5" i="68"/>
  <c r="Y6" i="68" s="1"/>
  <c r="O27" i="66"/>
  <c r="Y17" i="66" s="1"/>
  <c r="O25" i="66"/>
  <c r="Y16" i="66" s="1"/>
  <c r="O23" i="66"/>
  <c r="Y15" i="66" s="1"/>
  <c r="O21" i="66"/>
  <c r="Y14" i="66" s="1"/>
  <c r="Y13" i="66"/>
  <c r="O17" i="66"/>
  <c r="Y12" i="66" s="1"/>
  <c r="Y11" i="66"/>
  <c r="Y10" i="66"/>
  <c r="O11" i="66"/>
  <c r="Y9" i="66" s="1"/>
  <c r="O9" i="66"/>
  <c r="Y8" i="66" s="1"/>
  <c r="O7" i="66"/>
  <c r="Y7" i="66" s="1"/>
  <c r="O5" i="66"/>
  <c r="Y6" i="66" s="1"/>
  <c r="O23" i="65"/>
  <c r="O27" i="65"/>
  <c r="O25" i="65"/>
  <c r="O17" i="65"/>
  <c r="O21" i="65"/>
  <c r="O19" i="65"/>
  <c r="O13" i="65"/>
  <c r="O15" i="65"/>
  <c r="O7" i="65"/>
  <c r="O9" i="65"/>
  <c r="O5" i="65"/>
  <c r="O11" i="65"/>
  <c r="AA8" i="66" l="1"/>
  <c r="AC8" i="66" s="1"/>
  <c r="AA7" i="66"/>
  <c r="AC7" i="66" s="1"/>
  <c r="AA11" i="66"/>
  <c r="AC11" i="66" s="1"/>
  <c r="AA9" i="68"/>
  <c r="AC9" i="68" s="1"/>
  <c r="AA7" i="68"/>
  <c r="AC7" i="68" s="1"/>
  <c r="AA11" i="68"/>
  <c r="AC11" i="68" s="1"/>
  <c r="AA15" i="68"/>
  <c r="AC15" i="68" s="1"/>
  <c r="AA14" i="68"/>
  <c r="AC14" i="68" s="1"/>
  <c r="AA16" i="68"/>
  <c r="AC16" i="68" s="1"/>
  <c r="AA13" i="68"/>
  <c r="AC13" i="68" s="1"/>
  <c r="AA8" i="68"/>
  <c r="AC8" i="68" s="1"/>
  <c r="AA17" i="68"/>
  <c r="AC17" i="68" s="1"/>
  <c r="L16" i="69"/>
  <c r="AA10" i="68"/>
  <c r="AC10" i="68" s="1"/>
  <c r="AA12" i="68"/>
  <c r="AC12" i="68" s="1"/>
  <c r="AA6" i="68"/>
  <c r="AC6" i="68" s="1"/>
  <c r="AA18" i="68"/>
  <c r="AC18" i="68" s="1"/>
  <c r="AA19" i="68"/>
  <c r="AC19" i="68" s="1"/>
  <c r="AA20" i="68"/>
  <c r="AC20" i="68" s="1"/>
  <c r="AA12" i="66"/>
  <c r="AC12" i="66" s="1"/>
  <c r="AA6" i="66"/>
  <c r="AC6" i="66" s="1"/>
  <c r="AA19" i="66"/>
  <c r="AC19" i="66" s="1"/>
  <c r="AA20" i="66"/>
  <c r="AC20" i="66" s="1"/>
  <c r="AA18" i="66"/>
  <c r="AC18" i="66" s="1"/>
  <c r="AA16" i="66"/>
  <c r="AC16" i="66" s="1"/>
  <c r="AA10" i="66"/>
  <c r="AC10" i="66" s="1"/>
  <c r="AA17" i="66"/>
  <c r="AC17" i="66" s="1"/>
  <c r="AA14" i="66"/>
  <c r="AC14" i="66" s="1"/>
  <c r="AA9" i="66"/>
  <c r="AC9" i="66" s="1"/>
  <c r="AA13" i="66"/>
  <c r="AC13" i="66" s="1"/>
  <c r="AA15" i="66"/>
  <c r="AC15" i="66" s="1"/>
  <c r="F5" i="62"/>
  <c r="Y6" i="65"/>
  <c r="F16" i="62"/>
  <c r="Y17" i="65"/>
  <c r="F10" i="62"/>
  <c r="Y11" i="65"/>
  <c r="F6" i="62"/>
  <c r="Y7" i="65"/>
  <c r="F13" i="62"/>
  <c r="Y14" i="65"/>
  <c r="F8" i="62"/>
  <c r="Y9" i="65"/>
  <c r="F7" i="62"/>
  <c r="Y8" i="65"/>
  <c r="F11" i="62"/>
  <c r="Y12" i="65"/>
  <c r="F14" i="62"/>
  <c r="Y15" i="65"/>
  <c r="F9" i="62"/>
  <c r="Y10" i="65"/>
  <c r="F12" i="62"/>
  <c r="Y13" i="65"/>
  <c r="F15" i="62"/>
  <c r="Y16" i="65"/>
  <c r="F5" i="77"/>
  <c r="F14" i="77"/>
  <c r="F15" i="77"/>
  <c r="F7" i="77"/>
  <c r="F13" i="77"/>
  <c r="F11" i="77"/>
  <c r="F9" i="77"/>
  <c r="F6" i="77"/>
  <c r="F10" i="77"/>
  <c r="F8" i="77"/>
  <c r="F12" i="77"/>
  <c r="F16" i="77"/>
  <c r="C5" i="77"/>
  <c r="C9" i="77"/>
  <c r="C13" i="77"/>
  <c r="C6" i="77"/>
  <c r="C10" i="77"/>
  <c r="C14" i="77"/>
  <c r="C7" i="77"/>
  <c r="C11" i="77"/>
  <c r="C15" i="77"/>
  <c r="C8" i="77"/>
  <c r="C12" i="77"/>
  <c r="C16" i="77"/>
  <c r="L5" i="69"/>
  <c r="L6" i="69"/>
  <c r="L7" i="69"/>
  <c r="L9" i="69"/>
  <c r="L10" i="69"/>
  <c r="L12" i="69"/>
  <c r="I5" i="69"/>
  <c r="I7" i="69"/>
  <c r="I8" i="69"/>
  <c r="I9" i="69"/>
  <c r="I10" i="69"/>
  <c r="I13" i="69"/>
  <c r="I14" i="69"/>
  <c r="I16" i="69"/>
  <c r="F6" i="69"/>
  <c r="L11" i="69"/>
  <c r="L13" i="69"/>
  <c r="L14" i="69"/>
  <c r="L15" i="69"/>
  <c r="L8" i="69"/>
  <c r="I15" i="69"/>
  <c r="I12" i="69"/>
  <c r="I11" i="69"/>
  <c r="I6" i="69"/>
  <c r="F14" i="69"/>
  <c r="F16" i="69"/>
  <c r="F15" i="69"/>
  <c r="F13" i="69"/>
  <c r="F11" i="69"/>
  <c r="F10" i="69"/>
  <c r="F12" i="69"/>
  <c r="F9" i="69"/>
  <c r="F7" i="69"/>
  <c r="F8" i="69"/>
  <c r="F5" i="69"/>
  <c r="AD15" i="66" l="1"/>
  <c r="AD13" i="66"/>
  <c r="AA8" i="65"/>
  <c r="AC8" i="65" s="1"/>
  <c r="AD19" i="68"/>
  <c r="Q31" i="68" s="1"/>
  <c r="AD18" i="68"/>
  <c r="Q29" i="68" s="1"/>
  <c r="H17" i="77" s="1"/>
  <c r="AD20" i="68"/>
  <c r="Q33" i="68" s="1"/>
  <c r="AD6" i="68"/>
  <c r="AD12" i="68"/>
  <c r="AD10" i="68"/>
  <c r="AD9" i="68"/>
  <c r="AD17" i="68"/>
  <c r="AD8" i="68"/>
  <c r="AD13" i="68"/>
  <c r="AD16" i="68"/>
  <c r="AD7" i="68"/>
  <c r="AD14" i="68"/>
  <c r="AD15" i="68"/>
  <c r="AD11" i="68"/>
  <c r="AD9" i="66"/>
  <c r="AD14" i="66"/>
  <c r="AD7" i="66"/>
  <c r="AD17" i="66"/>
  <c r="AD10" i="66"/>
  <c r="AD16" i="66"/>
  <c r="AD18" i="66"/>
  <c r="Q29" i="66" s="1"/>
  <c r="E17" i="77" s="1"/>
  <c r="AD20" i="66"/>
  <c r="Q33" i="66" s="1"/>
  <c r="AD19" i="66"/>
  <c r="Q31" i="66" s="1"/>
  <c r="AD6" i="66"/>
  <c r="AD8" i="66"/>
  <c r="AD11" i="66"/>
  <c r="AD12" i="66"/>
  <c r="AA14" i="65"/>
  <c r="AC14" i="65" s="1"/>
  <c r="AA12" i="65"/>
  <c r="AC12" i="65" s="1"/>
  <c r="AA16" i="65"/>
  <c r="AC16" i="65" s="1"/>
  <c r="AA7" i="65"/>
  <c r="AC7" i="65" s="1"/>
  <c r="AA13" i="65"/>
  <c r="AC13" i="65" s="1"/>
  <c r="AA11" i="65"/>
  <c r="AC11" i="65" s="1"/>
  <c r="AA10" i="65"/>
  <c r="AC10" i="65" s="1"/>
  <c r="AA17" i="65"/>
  <c r="AC17" i="65" s="1"/>
  <c r="AA9" i="65"/>
  <c r="AC9" i="65" s="1"/>
  <c r="AA15" i="65"/>
  <c r="AC15" i="65" s="1"/>
  <c r="AA6" i="65"/>
  <c r="AC6" i="65" s="1"/>
  <c r="AA18" i="65"/>
  <c r="AC18" i="65" s="1"/>
  <c r="AA19" i="65"/>
  <c r="AC19" i="65" s="1"/>
  <c r="AA20" i="65"/>
  <c r="AC20" i="65" s="1"/>
  <c r="AQ22" i="15"/>
  <c r="K18" i="69" l="1"/>
  <c r="E18" i="77"/>
  <c r="K19" i="69"/>
  <c r="E19" i="77"/>
  <c r="N19" i="69"/>
  <c r="H19" i="77"/>
  <c r="N18" i="69"/>
  <c r="H18" i="77"/>
  <c r="N17" i="69"/>
  <c r="K17" i="69"/>
  <c r="AD20" i="65"/>
  <c r="Q33" i="65" s="1"/>
  <c r="AD15" i="65"/>
  <c r="Q23" i="65" s="1"/>
  <c r="H14" i="62" s="1"/>
  <c r="AD18" i="65"/>
  <c r="Q29" i="65" s="1"/>
  <c r="AD10" i="65"/>
  <c r="Q13" i="65" s="1"/>
  <c r="H9" i="62" s="1"/>
  <c r="AD6" i="65"/>
  <c r="Q5" i="65" s="1"/>
  <c r="H5" i="62" s="1"/>
  <c r="AD7" i="65"/>
  <c r="Q7" i="65" s="1"/>
  <c r="H6" i="62" s="1"/>
  <c r="AD16" i="65"/>
  <c r="Q25" i="65" s="1"/>
  <c r="H15" i="62" s="1"/>
  <c r="AD12" i="65"/>
  <c r="Q17" i="65" s="1"/>
  <c r="H11" i="62" s="1"/>
  <c r="AD9" i="65"/>
  <c r="Q11" i="65" s="1"/>
  <c r="H8" i="62" s="1"/>
  <c r="AD11" i="65"/>
  <c r="Q15" i="65" s="1"/>
  <c r="H10" i="62" s="1"/>
  <c r="AD14" i="65"/>
  <c r="Q21" i="65" s="1"/>
  <c r="H13" i="62" s="1"/>
  <c r="AD19" i="65"/>
  <c r="Q31" i="65" s="1"/>
  <c r="AD17" i="65"/>
  <c r="Q27" i="65" s="1"/>
  <c r="H16" i="62" s="1"/>
  <c r="AD13" i="65"/>
  <c r="Q19" i="65" s="1"/>
  <c r="H12" i="62" s="1"/>
  <c r="AD8" i="65"/>
  <c r="Q9" i="65" s="1"/>
  <c r="H7" i="62" s="1"/>
  <c r="Q27" i="68"/>
  <c r="H16" i="77" s="1"/>
  <c r="Q19" i="68"/>
  <c r="H12" i="77" s="1"/>
  <c r="Q23" i="68"/>
  <c r="H14" i="77" s="1"/>
  <c r="Q11" i="68"/>
  <c r="H8" i="77" s="1"/>
  <c r="Q13" i="68"/>
  <c r="H9" i="77" s="1"/>
  <c r="Q9" i="68"/>
  <c r="H7" i="77" s="1"/>
  <c r="Q17" i="68"/>
  <c r="H11" i="77" s="1"/>
  <c r="Q15" i="68"/>
  <c r="H10" i="77" s="1"/>
  <c r="Q15" i="66"/>
  <c r="E10" i="77" s="1"/>
  <c r="Q25" i="66"/>
  <c r="E15" i="77" s="1"/>
  <c r="Q7" i="66"/>
  <c r="E6" i="77" s="1"/>
  <c r="Q17" i="66"/>
  <c r="E11" i="77" s="1"/>
  <c r="Q19" i="66"/>
  <c r="E12" i="77" s="1"/>
  <c r="Q23" i="66"/>
  <c r="E14" i="77" s="1"/>
  <c r="Q21" i="66"/>
  <c r="E13" i="77" s="1"/>
  <c r="Q27" i="66"/>
  <c r="E16" i="77" s="1"/>
  <c r="Q5" i="66"/>
  <c r="E5" i="77" s="1"/>
  <c r="Q21" i="68"/>
  <c r="H13" i="77" s="1"/>
  <c r="Q5" i="68"/>
  <c r="H5" i="77" s="1"/>
  <c r="Q25" i="68"/>
  <c r="H15" i="77" s="1"/>
  <c r="Q7" i="68"/>
  <c r="H6" i="77" s="1"/>
  <c r="Q11" i="66"/>
  <c r="E8" i="77" s="1"/>
  <c r="Q13" i="66"/>
  <c r="E9" i="77" s="1"/>
  <c r="Q9" i="66"/>
  <c r="E7" i="77" s="1"/>
  <c r="AQ16" i="15"/>
  <c r="AQ15" i="15"/>
  <c r="AQ14" i="15"/>
  <c r="AQ13" i="15"/>
  <c r="AQ12" i="15"/>
  <c r="AQ11" i="15"/>
  <c r="AQ10" i="15"/>
  <c r="AQ9" i="15"/>
  <c r="AQ8" i="15"/>
  <c r="AQ7" i="15"/>
  <c r="AQ6" i="15"/>
  <c r="AM17" i="15"/>
  <c r="AM16" i="15"/>
  <c r="AM15" i="15"/>
  <c r="AM14" i="15"/>
  <c r="AM13" i="15"/>
  <c r="AM12" i="15"/>
  <c r="AM11" i="15"/>
  <c r="AM10" i="15"/>
  <c r="AM9" i="15"/>
  <c r="AM8" i="15"/>
  <c r="AM7" i="15"/>
  <c r="AM6" i="15"/>
  <c r="AI17" i="15"/>
  <c r="AI16" i="15"/>
  <c r="AI15" i="15"/>
  <c r="AI14" i="15"/>
  <c r="AI13" i="15"/>
  <c r="AI12" i="15"/>
  <c r="AI11" i="15"/>
  <c r="AI10" i="15"/>
  <c r="AI9" i="15"/>
  <c r="AI8" i="15"/>
  <c r="AI7" i="15"/>
  <c r="AI6" i="15"/>
  <c r="AE17" i="15"/>
  <c r="AE16" i="15"/>
  <c r="AE15" i="15"/>
  <c r="AE14" i="15"/>
  <c r="AE13" i="15"/>
  <c r="AE12" i="15"/>
  <c r="AE11" i="15"/>
  <c r="AE10" i="15"/>
  <c r="AE9" i="15"/>
  <c r="AE8" i="15"/>
  <c r="AE7" i="15"/>
  <c r="AE6" i="15"/>
  <c r="AJ18" i="15" l="1"/>
  <c r="AF18" i="15"/>
  <c r="AN18" i="15"/>
  <c r="AR17" i="15"/>
  <c r="AR18" i="15"/>
  <c r="AR20" i="15"/>
  <c r="AR19" i="15"/>
  <c r="AN20" i="15"/>
  <c r="AN19" i="15"/>
  <c r="AJ19" i="15"/>
  <c r="AJ20" i="15"/>
  <c r="AF20" i="15"/>
  <c r="AF19" i="15"/>
  <c r="AR16" i="15"/>
  <c r="AR15" i="15"/>
  <c r="AR14" i="15"/>
  <c r="AR13" i="15"/>
  <c r="AR12" i="15"/>
  <c r="AR11" i="15"/>
  <c r="AR10" i="15"/>
  <c r="AR9" i="15"/>
  <c r="AR8" i="15"/>
  <c r="AR7" i="15"/>
  <c r="AR6" i="15"/>
  <c r="AN17" i="15"/>
  <c r="AN16" i="15"/>
  <c r="AN15" i="15"/>
  <c r="AN14" i="15"/>
  <c r="AN13" i="15"/>
  <c r="AN12" i="15"/>
  <c r="AN11" i="15"/>
  <c r="AN10" i="15"/>
  <c r="AN9" i="15"/>
  <c r="AN8" i="15"/>
  <c r="AN7" i="15"/>
  <c r="AN6" i="15"/>
  <c r="AJ17" i="15"/>
  <c r="AJ16" i="15"/>
  <c r="AJ15" i="15"/>
  <c r="AJ14" i="15"/>
  <c r="AJ13" i="15"/>
  <c r="AJ12" i="15"/>
  <c r="AJ11" i="15"/>
  <c r="AJ10" i="15"/>
  <c r="AJ9" i="15"/>
  <c r="AJ8" i="15"/>
  <c r="AJ7" i="15"/>
  <c r="AJ6" i="15"/>
  <c r="AF17" i="15"/>
  <c r="AF16" i="15"/>
  <c r="AF15" i="15"/>
  <c r="AF14" i="15"/>
  <c r="AF13" i="15"/>
  <c r="AF12" i="15"/>
  <c r="AF11" i="15"/>
  <c r="AF10" i="15"/>
  <c r="AF9" i="15"/>
  <c r="AF8" i="15"/>
  <c r="AF7" i="15"/>
  <c r="AF6" i="15"/>
  <c r="H17" i="62"/>
  <c r="H17" i="69"/>
  <c r="H18" i="62"/>
  <c r="H18" i="69"/>
  <c r="H19" i="62"/>
  <c r="H19" i="69"/>
  <c r="H13" i="69"/>
  <c r="N12" i="69"/>
  <c r="N7" i="69"/>
  <c r="N6" i="69"/>
  <c r="N16" i="69"/>
  <c r="N9" i="69"/>
  <c r="N8" i="69"/>
  <c r="N10" i="69"/>
  <c r="N15" i="69"/>
  <c r="N5" i="69"/>
  <c r="N14" i="69"/>
  <c r="N11" i="69"/>
  <c r="N13" i="69"/>
  <c r="K15" i="69"/>
  <c r="K13" i="69"/>
  <c r="K7" i="69"/>
  <c r="K9" i="69"/>
  <c r="K5" i="69"/>
  <c r="K11" i="69"/>
  <c r="K16" i="69"/>
  <c r="K8" i="69"/>
  <c r="K10" i="69"/>
  <c r="K14" i="69"/>
  <c r="K6" i="69"/>
  <c r="K12" i="69"/>
  <c r="H12" i="69"/>
  <c r="H7" i="69"/>
  <c r="H16" i="69"/>
  <c r="H15" i="69"/>
  <c r="H8" i="69"/>
  <c r="H10" i="69"/>
  <c r="H9" i="69"/>
  <c r="H6" i="69"/>
  <c r="H11" i="69"/>
  <c r="H5" i="69"/>
  <c r="H14" i="69"/>
  <c r="P7" i="15"/>
  <c r="D6" i="62" s="1"/>
  <c r="P6" i="62" s="1"/>
  <c r="P9" i="15"/>
  <c r="D7" i="62" s="1"/>
  <c r="P7" i="62" s="1"/>
  <c r="P11" i="15"/>
  <c r="D8" i="62" s="1"/>
  <c r="P8" i="62" s="1"/>
  <c r="P13" i="15"/>
  <c r="D9" i="62" s="1"/>
  <c r="P9" i="62" s="1"/>
  <c r="P15" i="15"/>
  <c r="D10" i="62" s="1"/>
  <c r="P10" i="62" s="1"/>
  <c r="P5" i="15"/>
  <c r="D5" i="62" s="1"/>
  <c r="P5" i="62" s="1"/>
  <c r="P17" i="15"/>
  <c r="D11" i="62" s="1"/>
  <c r="P11" i="62" s="1"/>
  <c r="P19" i="15"/>
  <c r="D12" i="62" s="1"/>
  <c r="P12" i="62" s="1"/>
  <c r="P21" i="15"/>
  <c r="D13" i="62" s="1"/>
  <c r="P13" i="62" s="1"/>
  <c r="P23" i="15"/>
  <c r="D14" i="62" s="1"/>
  <c r="P14" i="62" s="1"/>
  <c r="P25" i="15"/>
  <c r="D15" i="62" s="1"/>
  <c r="P15" i="62" s="1"/>
  <c r="P27" i="15"/>
  <c r="D16" i="62" s="1"/>
  <c r="P16" i="62" s="1"/>
  <c r="AS14" i="15" l="1"/>
  <c r="AT14" i="15" s="1"/>
  <c r="N22" i="15" s="1"/>
  <c r="AS11" i="15"/>
  <c r="AT11" i="15" s="1"/>
  <c r="N16" i="15" s="1"/>
  <c r="AS9" i="15"/>
  <c r="AT9" i="15" s="1"/>
  <c r="N12" i="15" s="1"/>
  <c r="AS6" i="15"/>
  <c r="AT6" i="15" s="1"/>
  <c r="N6" i="15" s="1"/>
  <c r="AS18" i="15"/>
  <c r="AT18" i="15" s="1"/>
  <c r="N30" i="15" s="1"/>
  <c r="AS15" i="15"/>
  <c r="AT15" i="15" s="1"/>
  <c r="N24" i="15" s="1"/>
  <c r="AS7" i="15"/>
  <c r="AT7" i="15" s="1"/>
  <c r="N8" i="15" s="1"/>
  <c r="AS16" i="15"/>
  <c r="AT16" i="15" s="1"/>
  <c r="N26" i="15" s="1"/>
  <c r="AS12" i="15"/>
  <c r="AT12" i="15" s="1"/>
  <c r="N18" i="15" s="1"/>
  <c r="AS13" i="15"/>
  <c r="AT13" i="15" s="1"/>
  <c r="N20" i="15" s="1"/>
  <c r="AS10" i="15"/>
  <c r="AT10" i="15" s="1"/>
  <c r="N14" i="15" s="1"/>
  <c r="AS8" i="15"/>
  <c r="AT8" i="15" s="1"/>
  <c r="N10" i="15" s="1"/>
  <c r="AS19" i="15"/>
  <c r="AT19" i="15" s="1"/>
  <c r="N32" i="15" s="1"/>
  <c r="AS17" i="15"/>
  <c r="AT17" i="15" s="1"/>
  <c r="N28" i="15" s="1"/>
  <c r="AS20" i="15"/>
  <c r="AT20" i="15" s="1"/>
  <c r="N34" i="15" s="1"/>
  <c r="AO9" i="15"/>
  <c r="AP9" i="15" s="1"/>
  <c r="K12" i="15" s="1"/>
  <c r="AO13" i="15"/>
  <c r="AP13" i="15" s="1"/>
  <c r="K20" i="15" s="1"/>
  <c r="AO17" i="15"/>
  <c r="AP17" i="15" s="1"/>
  <c r="K28" i="15" s="1"/>
  <c r="AO6" i="15"/>
  <c r="AP6" i="15" s="1"/>
  <c r="K6" i="15" s="1"/>
  <c r="AO16" i="15"/>
  <c r="AP16" i="15" s="1"/>
  <c r="K26" i="15" s="1"/>
  <c r="AO15" i="15"/>
  <c r="AP15" i="15" s="1"/>
  <c r="K24" i="15" s="1"/>
  <c r="AO10" i="15"/>
  <c r="AP10" i="15" s="1"/>
  <c r="K14" i="15" s="1"/>
  <c r="AO8" i="15"/>
  <c r="AP8" i="15" s="1"/>
  <c r="K10" i="15" s="1"/>
  <c r="AO19" i="15"/>
  <c r="AP19" i="15" s="1"/>
  <c r="K32" i="15" s="1"/>
  <c r="AO12" i="15"/>
  <c r="AP12" i="15" s="1"/>
  <c r="K18" i="15" s="1"/>
  <c r="AO11" i="15"/>
  <c r="AP11" i="15" s="1"/>
  <c r="K16" i="15" s="1"/>
  <c r="AO14" i="15"/>
  <c r="AP14" i="15" s="1"/>
  <c r="K22" i="15" s="1"/>
  <c r="AO7" i="15"/>
  <c r="AP7" i="15" s="1"/>
  <c r="K8" i="15" s="1"/>
  <c r="AO20" i="15"/>
  <c r="AP20" i="15" s="1"/>
  <c r="K34" i="15" s="1"/>
  <c r="AO18" i="15"/>
  <c r="AP18" i="15" s="1"/>
  <c r="K30" i="15" s="1"/>
  <c r="AK8" i="15"/>
  <c r="AL8" i="15" s="1"/>
  <c r="H10" i="15" s="1"/>
  <c r="AK20" i="15"/>
  <c r="AL20" i="15" s="1"/>
  <c r="H34" i="15" s="1"/>
  <c r="AK17" i="15"/>
  <c r="AL17" i="15" s="1"/>
  <c r="H28" i="15" s="1"/>
  <c r="AK10" i="15"/>
  <c r="AL10" i="15" s="1"/>
  <c r="H14" i="15" s="1"/>
  <c r="AK7" i="15"/>
  <c r="AL7" i="15" s="1"/>
  <c r="H8" i="15" s="1"/>
  <c r="AK14" i="15"/>
  <c r="AL14" i="15" s="1"/>
  <c r="H22" i="15" s="1"/>
  <c r="AK12" i="15"/>
  <c r="AL12" i="15" s="1"/>
  <c r="H18" i="15" s="1"/>
  <c r="AK19" i="15"/>
  <c r="AL19" i="15" s="1"/>
  <c r="H32" i="15" s="1"/>
  <c r="AK18" i="15"/>
  <c r="AL18" i="15" s="1"/>
  <c r="H30" i="15" s="1"/>
  <c r="AK6" i="15"/>
  <c r="AL6" i="15" s="1"/>
  <c r="H6" i="15" s="1"/>
  <c r="AK15" i="15"/>
  <c r="AL15" i="15" s="1"/>
  <c r="H24" i="15" s="1"/>
  <c r="AK9" i="15"/>
  <c r="AL9" i="15" s="1"/>
  <c r="H12" i="15" s="1"/>
  <c r="AK13" i="15"/>
  <c r="AL13" i="15" s="1"/>
  <c r="H20" i="15" s="1"/>
  <c r="AK16" i="15"/>
  <c r="AL16" i="15" s="1"/>
  <c r="H26" i="15" s="1"/>
  <c r="AK11" i="15"/>
  <c r="AL11" i="15" s="1"/>
  <c r="H16" i="15" s="1"/>
  <c r="AG7" i="15"/>
  <c r="AH7" i="15" s="1"/>
  <c r="E8" i="15" s="1"/>
  <c r="AG6" i="15"/>
  <c r="AH6" i="15" s="1"/>
  <c r="E6" i="15" s="1"/>
  <c r="AG11" i="15"/>
  <c r="AH11" i="15" s="1"/>
  <c r="E16" i="15" s="1"/>
  <c r="AG19" i="15"/>
  <c r="AH19" i="15" s="1"/>
  <c r="E32" i="15" s="1"/>
  <c r="AG15" i="15"/>
  <c r="AH15" i="15" s="1"/>
  <c r="E24" i="15" s="1"/>
  <c r="AG17" i="15"/>
  <c r="AH17" i="15" s="1"/>
  <c r="E28" i="15" s="1"/>
  <c r="AG8" i="15"/>
  <c r="AH8" i="15" s="1"/>
  <c r="E10" i="15" s="1"/>
  <c r="AG14" i="15"/>
  <c r="AH14" i="15" s="1"/>
  <c r="E22" i="15" s="1"/>
  <c r="AG18" i="15"/>
  <c r="AH18" i="15" s="1"/>
  <c r="E30" i="15" s="1"/>
  <c r="AG20" i="15"/>
  <c r="AH20" i="15" s="1"/>
  <c r="E34" i="15" s="1"/>
  <c r="AG13" i="15"/>
  <c r="AH13" i="15" s="1"/>
  <c r="E20" i="15" s="1"/>
  <c r="AG10" i="15"/>
  <c r="AH10" i="15" s="1"/>
  <c r="E14" i="15" s="1"/>
  <c r="AG16" i="15"/>
  <c r="AH16" i="15" s="1"/>
  <c r="E26" i="15" s="1"/>
  <c r="AG9" i="15"/>
  <c r="AH9" i="15" s="1"/>
  <c r="E12" i="15" s="1"/>
  <c r="AG12" i="15"/>
  <c r="AH12" i="15" s="1"/>
  <c r="E18" i="15" s="1"/>
  <c r="W14" i="62"/>
  <c r="W5" i="62"/>
  <c r="W18" i="62"/>
  <c r="W19" i="62"/>
  <c r="W17" i="62"/>
  <c r="W13" i="62"/>
  <c r="W10" i="62"/>
  <c r="W6" i="62"/>
  <c r="W16" i="62"/>
  <c r="W12" i="62"/>
  <c r="W9" i="62"/>
  <c r="W7" i="62"/>
  <c r="W15" i="62"/>
  <c r="W11" i="62"/>
  <c r="W8" i="62"/>
  <c r="U27" i="80"/>
  <c r="AV17" i="80" s="1"/>
  <c r="U27" i="81"/>
  <c r="AV17" i="81" s="1"/>
  <c r="U27" i="75"/>
  <c r="AV17" i="75" s="1"/>
  <c r="U27" i="76"/>
  <c r="AV17" i="76" s="1"/>
  <c r="U25" i="80"/>
  <c r="AV16" i="80" s="1"/>
  <c r="U25" i="81"/>
  <c r="AV16" i="81" s="1"/>
  <c r="U25" i="75"/>
  <c r="AV16" i="75" s="1"/>
  <c r="U25" i="76"/>
  <c r="AV16" i="76" s="1"/>
  <c r="U23" i="80"/>
  <c r="AV15" i="80" s="1"/>
  <c r="U23" i="81"/>
  <c r="AV15" i="81" s="1"/>
  <c r="U23" i="75"/>
  <c r="AV15" i="75" s="1"/>
  <c r="U23" i="76"/>
  <c r="AV15" i="76" s="1"/>
  <c r="U21" i="80"/>
  <c r="AV14" i="80" s="1"/>
  <c r="U21" i="81"/>
  <c r="AV14" i="81" s="1"/>
  <c r="U21" i="75"/>
  <c r="AV14" i="75" s="1"/>
  <c r="U21" i="76"/>
  <c r="AV14" i="76" s="1"/>
  <c r="U19" i="80"/>
  <c r="AV13" i="80" s="1"/>
  <c r="U19" i="81"/>
  <c r="AV13" i="81" s="1"/>
  <c r="U19" i="75"/>
  <c r="AV13" i="75" s="1"/>
  <c r="U19" i="76"/>
  <c r="AV13" i="76" s="1"/>
  <c r="U17" i="80"/>
  <c r="AV12" i="80" s="1"/>
  <c r="U17" i="81"/>
  <c r="AV12" i="81" s="1"/>
  <c r="U17" i="75"/>
  <c r="AV12" i="75" s="1"/>
  <c r="U17" i="76"/>
  <c r="AV12" i="76" s="1"/>
  <c r="U5" i="80"/>
  <c r="AV6" i="80" s="1"/>
  <c r="U5" i="81"/>
  <c r="AV6" i="81" s="1"/>
  <c r="U5" i="75"/>
  <c r="AV6" i="75" s="1"/>
  <c r="U5" i="76"/>
  <c r="AV6" i="76" s="1"/>
  <c r="U15" i="80"/>
  <c r="AV11" i="80" s="1"/>
  <c r="U15" i="81"/>
  <c r="AV11" i="81" s="1"/>
  <c r="U15" i="75"/>
  <c r="AV11" i="75" s="1"/>
  <c r="U15" i="76"/>
  <c r="AV11" i="76" s="1"/>
  <c r="U13" i="80"/>
  <c r="AV10" i="80" s="1"/>
  <c r="U13" i="81"/>
  <c r="AV10" i="81" s="1"/>
  <c r="U13" i="75"/>
  <c r="AV10" i="75" s="1"/>
  <c r="U13" i="76"/>
  <c r="AV10" i="76" s="1"/>
  <c r="U11" i="80"/>
  <c r="AV9" i="80" s="1"/>
  <c r="U11" i="81"/>
  <c r="AV9" i="81" s="1"/>
  <c r="U11" i="75"/>
  <c r="AV9" i="75" s="1"/>
  <c r="U11" i="76"/>
  <c r="AV9" i="76" s="1"/>
  <c r="U9" i="80"/>
  <c r="AV8" i="80" s="1"/>
  <c r="U9" i="81"/>
  <c r="AV8" i="81" s="1"/>
  <c r="U9" i="75"/>
  <c r="AV8" i="75" s="1"/>
  <c r="U9" i="76"/>
  <c r="AV8" i="76" s="1"/>
  <c r="U7" i="80"/>
  <c r="AV7" i="80" s="1"/>
  <c r="U7" i="81"/>
  <c r="AV7" i="81" s="1"/>
  <c r="U7" i="75"/>
  <c r="AV7" i="75" s="1"/>
  <c r="U7" i="76"/>
  <c r="AV7" i="76" s="1"/>
  <c r="D16" i="69"/>
  <c r="P16" i="69" s="1"/>
  <c r="U27" i="68"/>
  <c r="AV17" i="68" s="1"/>
  <c r="U27" i="66"/>
  <c r="AV17" i="66" s="1"/>
  <c r="U27" i="65"/>
  <c r="AV17" i="65" s="1"/>
  <c r="U25" i="66"/>
  <c r="AV16" i="66" s="1"/>
  <c r="U25" i="68"/>
  <c r="AV16" i="68" s="1"/>
  <c r="U25" i="65"/>
  <c r="AV16" i="65" s="1"/>
  <c r="D15" i="69"/>
  <c r="P15" i="69" s="1"/>
  <c r="U23" i="65"/>
  <c r="AV15" i="65" s="1"/>
  <c r="D14" i="69"/>
  <c r="P14" i="69" s="1"/>
  <c r="U23" i="68"/>
  <c r="AV15" i="68" s="1"/>
  <c r="U23" i="66"/>
  <c r="AV15" i="66" s="1"/>
  <c r="U21" i="68"/>
  <c r="AV14" i="68" s="1"/>
  <c r="U21" i="66"/>
  <c r="AV14" i="66" s="1"/>
  <c r="U21" i="65"/>
  <c r="AV14" i="65" s="1"/>
  <c r="D13" i="69"/>
  <c r="P13" i="69" s="1"/>
  <c r="U19" i="65"/>
  <c r="AV13" i="65" s="1"/>
  <c r="D12" i="69"/>
  <c r="P12" i="69" s="1"/>
  <c r="U19" i="68"/>
  <c r="AV13" i="68" s="1"/>
  <c r="U19" i="66"/>
  <c r="AV13" i="66" s="1"/>
  <c r="U17" i="66"/>
  <c r="AV12" i="66" s="1"/>
  <c r="U17" i="65"/>
  <c r="AV12" i="65" s="1"/>
  <c r="U17" i="68"/>
  <c r="AV12" i="68" s="1"/>
  <c r="D11" i="69"/>
  <c r="P11" i="69" s="1"/>
  <c r="U15" i="65"/>
  <c r="AV11" i="65" s="1"/>
  <c r="U15" i="66"/>
  <c r="AV11" i="66" s="1"/>
  <c r="U15" i="68"/>
  <c r="AV11" i="68" s="1"/>
  <c r="D10" i="69"/>
  <c r="P10" i="69" s="1"/>
  <c r="U13" i="65"/>
  <c r="AV10" i="65" s="1"/>
  <c r="D9" i="69"/>
  <c r="P9" i="69" s="1"/>
  <c r="U13" i="68"/>
  <c r="AV10" i="68" s="1"/>
  <c r="U13" i="66"/>
  <c r="AV10" i="66" s="1"/>
  <c r="U11" i="65"/>
  <c r="AV9" i="65" s="1"/>
  <c r="D8" i="69"/>
  <c r="P8" i="69" s="1"/>
  <c r="U11" i="68"/>
  <c r="AV9" i="68" s="1"/>
  <c r="U11" i="66"/>
  <c r="AV9" i="66" s="1"/>
  <c r="U9" i="68"/>
  <c r="AV8" i="68" s="1"/>
  <c r="U9" i="65"/>
  <c r="AV8" i="65" s="1"/>
  <c r="D7" i="69"/>
  <c r="P7" i="69" s="1"/>
  <c r="U9" i="66"/>
  <c r="AV8" i="66" s="1"/>
  <c r="U7" i="68"/>
  <c r="AV7" i="68" s="1"/>
  <c r="D6" i="69"/>
  <c r="P6" i="69" s="1"/>
  <c r="U7" i="66"/>
  <c r="AV7" i="66" s="1"/>
  <c r="U7" i="65"/>
  <c r="AV7" i="65" s="1"/>
  <c r="U5" i="68"/>
  <c r="AV6" i="68" s="1"/>
  <c r="D5" i="69"/>
  <c r="P5" i="69" s="1"/>
  <c r="U5" i="66"/>
  <c r="AV6" i="66" s="1"/>
  <c r="U5" i="65"/>
  <c r="AV6" i="65" s="1"/>
  <c r="Z17" i="15"/>
  <c r="Z16" i="15"/>
  <c r="Z15" i="15"/>
  <c r="Z14" i="15"/>
  <c r="Z12" i="15"/>
  <c r="Z11" i="15"/>
  <c r="Z10" i="15"/>
  <c r="Z9" i="15"/>
  <c r="Z8" i="15"/>
  <c r="Z7" i="15"/>
  <c r="Z6" i="15"/>
  <c r="Z13" i="15"/>
  <c r="AX7" i="80" l="1"/>
  <c r="O29" i="15"/>
  <c r="Y18" i="15" s="1"/>
  <c r="O33" i="15"/>
  <c r="O31" i="15"/>
  <c r="AX8" i="80"/>
  <c r="AX9" i="80"/>
  <c r="AX10" i="80"/>
  <c r="AX11" i="80"/>
  <c r="AX6" i="80"/>
  <c r="AX19" i="80"/>
  <c r="AX18" i="80"/>
  <c r="AX20" i="80"/>
  <c r="AX12" i="80"/>
  <c r="AX13" i="80"/>
  <c r="AX14" i="80"/>
  <c r="AX15" i="80"/>
  <c r="AX16" i="80"/>
  <c r="AX17" i="80"/>
  <c r="AX19" i="81"/>
  <c r="AX7" i="81"/>
  <c r="AX8" i="81"/>
  <c r="AX9" i="81"/>
  <c r="AX10" i="81"/>
  <c r="AX11" i="81"/>
  <c r="AX6" i="81"/>
  <c r="AX18" i="81"/>
  <c r="AX20" i="81"/>
  <c r="AX12" i="81"/>
  <c r="AX13" i="81"/>
  <c r="AX14" i="81"/>
  <c r="AX15" i="81"/>
  <c r="AX16" i="81"/>
  <c r="AX17" i="81"/>
  <c r="AX17" i="76"/>
  <c r="AX10" i="76"/>
  <c r="AX14" i="76"/>
  <c r="AX15" i="76"/>
  <c r="AX11" i="76"/>
  <c r="AX8" i="76"/>
  <c r="AX18" i="76"/>
  <c r="AX20" i="76"/>
  <c r="AX19" i="76"/>
  <c r="AX6" i="76"/>
  <c r="AX13" i="76"/>
  <c r="AX7" i="76"/>
  <c r="AX12" i="76"/>
  <c r="AX9" i="76"/>
  <c r="AX16" i="76"/>
  <c r="AX7" i="75"/>
  <c r="AX14" i="75"/>
  <c r="AX17" i="75"/>
  <c r="AX10" i="75"/>
  <c r="AX8" i="75"/>
  <c r="AX20" i="75"/>
  <c r="AX19" i="75"/>
  <c r="AX18" i="75"/>
  <c r="AX6" i="75"/>
  <c r="AX15" i="75"/>
  <c r="AX13" i="75"/>
  <c r="AX11" i="75"/>
  <c r="AX9" i="75"/>
  <c r="AX12" i="75"/>
  <c r="AX16" i="75"/>
  <c r="AB7" i="15"/>
  <c r="AB11" i="15"/>
  <c r="AB15" i="15"/>
  <c r="AB19" i="15"/>
  <c r="AB18" i="15"/>
  <c r="AB8" i="15"/>
  <c r="AB12" i="15"/>
  <c r="AB16" i="15"/>
  <c r="AB20" i="15"/>
  <c r="AB14" i="15"/>
  <c r="AB9" i="15"/>
  <c r="AB13" i="15"/>
  <c r="AB17" i="15"/>
  <c r="AB6" i="15"/>
  <c r="AB10" i="15"/>
  <c r="AX8" i="65"/>
  <c r="AX11" i="66"/>
  <c r="P6" i="77"/>
  <c r="W6" i="69"/>
  <c r="P8" i="77"/>
  <c r="W8" i="69"/>
  <c r="AX12" i="65"/>
  <c r="P12" i="77"/>
  <c r="W12" i="69"/>
  <c r="P14" i="77"/>
  <c r="W14" i="69"/>
  <c r="AX9" i="65"/>
  <c r="AX10" i="65"/>
  <c r="AX11" i="65"/>
  <c r="AX12" i="66"/>
  <c r="AX13" i="65"/>
  <c r="AX15" i="65"/>
  <c r="AX16" i="66"/>
  <c r="P16" i="77"/>
  <c r="W16" i="69"/>
  <c r="AX6" i="65"/>
  <c r="AX20" i="65"/>
  <c r="AX19" i="65"/>
  <c r="AX18" i="65"/>
  <c r="AX7" i="65"/>
  <c r="AX8" i="66"/>
  <c r="AX9" i="66"/>
  <c r="AX10" i="66"/>
  <c r="P10" i="77"/>
  <c r="W10" i="69"/>
  <c r="P11" i="77"/>
  <c r="W11" i="69"/>
  <c r="AX13" i="66"/>
  <c r="P13" i="77"/>
  <c r="W13" i="69"/>
  <c r="AX15" i="66"/>
  <c r="P15" i="77"/>
  <c r="W15" i="69"/>
  <c r="AX17" i="65"/>
  <c r="P5" i="77"/>
  <c r="W5" i="69"/>
  <c r="W18" i="69"/>
  <c r="W17" i="69"/>
  <c r="W19" i="69"/>
  <c r="P9" i="77"/>
  <c r="W9" i="69"/>
  <c r="AX14" i="66"/>
  <c r="AX6" i="66"/>
  <c r="AX20" i="66"/>
  <c r="AX19" i="66"/>
  <c r="AX18" i="66"/>
  <c r="AX7" i="66"/>
  <c r="P7" i="77"/>
  <c r="W7" i="69"/>
  <c r="AX10" i="68"/>
  <c r="AX14" i="65"/>
  <c r="AX16" i="65"/>
  <c r="AX17" i="66"/>
  <c r="AX14" i="68"/>
  <c r="AX16" i="68"/>
  <c r="AX19" i="68"/>
  <c r="AX20" i="68"/>
  <c r="AX6" i="68"/>
  <c r="AX18" i="68"/>
  <c r="AX11" i="68"/>
  <c r="AX15" i="68"/>
  <c r="AX7" i="68"/>
  <c r="AX12" i="68"/>
  <c r="AX8" i="68"/>
  <c r="AX9" i="68"/>
  <c r="AX13" i="68"/>
  <c r="AX17" i="68"/>
  <c r="P5" i="82"/>
  <c r="P6" i="82"/>
  <c r="P7" i="82"/>
  <c r="P8" i="82"/>
  <c r="P9" i="82"/>
  <c r="P10" i="82"/>
  <c r="P11" i="82"/>
  <c r="P12" i="82"/>
  <c r="P13" i="82"/>
  <c r="P14" i="82"/>
  <c r="P15" i="82"/>
  <c r="P16" i="82"/>
  <c r="T29" i="68" l="1"/>
  <c r="AU18" i="68" s="1"/>
  <c r="T29" i="76"/>
  <c r="AU18" i="76" s="1"/>
  <c r="C17" i="69"/>
  <c r="O17" i="69" s="1"/>
  <c r="O17" i="82" s="1"/>
  <c r="T29" i="65"/>
  <c r="AU18" i="65" s="1"/>
  <c r="T29" i="75"/>
  <c r="AU18" i="75" s="1"/>
  <c r="T29" i="66"/>
  <c r="AU18" i="66" s="1"/>
  <c r="T29" i="80"/>
  <c r="AU18" i="80" s="1"/>
  <c r="T29" i="81"/>
  <c r="AU18" i="81" s="1"/>
  <c r="C17" i="62"/>
  <c r="O17" i="62" s="1"/>
  <c r="C18" i="69"/>
  <c r="O18" i="69" s="1"/>
  <c r="C18" i="62"/>
  <c r="O18" i="62" s="1"/>
  <c r="Y19" i="15"/>
  <c r="T31" i="80"/>
  <c r="AU19" i="80" s="1"/>
  <c r="T31" i="68"/>
  <c r="AU19" i="68" s="1"/>
  <c r="T31" i="66"/>
  <c r="AU19" i="66" s="1"/>
  <c r="T31" i="81"/>
  <c r="AU19" i="81" s="1"/>
  <c r="T31" i="65"/>
  <c r="AU19" i="65" s="1"/>
  <c r="T31" i="75"/>
  <c r="AU19" i="75" s="1"/>
  <c r="T31" i="76"/>
  <c r="AU19" i="76" s="1"/>
  <c r="C19" i="69"/>
  <c r="O19" i="69" s="1"/>
  <c r="Y20" i="15"/>
  <c r="C19" i="62"/>
  <c r="O19" i="62" s="1"/>
  <c r="T33" i="68"/>
  <c r="AU20" i="68" s="1"/>
  <c r="T33" i="80"/>
  <c r="AU20" i="80" s="1"/>
  <c r="T33" i="75"/>
  <c r="AU20" i="75" s="1"/>
  <c r="T33" i="66"/>
  <c r="AU20" i="66" s="1"/>
  <c r="T33" i="76"/>
  <c r="AU20" i="76" s="1"/>
  <c r="T33" i="65"/>
  <c r="AU20" i="65" s="1"/>
  <c r="T33" i="81"/>
  <c r="AU20" i="81" s="1"/>
  <c r="W14" i="82"/>
  <c r="W10" i="82"/>
  <c r="W13" i="82"/>
  <c r="W9" i="82"/>
  <c r="W5" i="82"/>
  <c r="W19" i="82"/>
  <c r="W17" i="82"/>
  <c r="W18" i="82"/>
  <c r="W8" i="82"/>
  <c r="W6" i="82"/>
  <c r="W16" i="82"/>
  <c r="W12" i="82"/>
  <c r="W15" i="82"/>
  <c r="W11" i="82"/>
  <c r="W7" i="82"/>
  <c r="W16" i="77"/>
  <c r="W6" i="77"/>
  <c r="W7" i="77"/>
  <c r="W15" i="77"/>
  <c r="W8" i="77"/>
  <c r="W13" i="77"/>
  <c r="W11" i="77"/>
  <c r="W9" i="77"/>
  <c r="W10" i="77"/>
  <c r="W14" i="77"/>
  <c r="W12" i="77"/>
  <c r="W17" i="77"/>
  <c r="W5" i="77"/>
  <c r="W18" i="77"/>
  <c r="W19" i="77"/>
  <c r="O17" i="77" l="1"/>
  <c r="O19" i="82"/>
  <c r="O19" i="77"/>
  <c r="O18" i="82"/>
  <c r="O18" i="77"/>
  <c r="O23" i="15"/>
  <c r="C14" i="62" s="1"/>
  <c r="O14" i="62" s="1"/>
  <c r="O9" i="15"/>
  <c r="C7" i="62" s="1"/>
  <c r="O7" i="62" s="1"/>
  <c r="O21" i="15"/>
  <c r="C13" i="62" s="1"/>
  <c r="O13" i="62" s="1"/>
  <c r="O7" i="15"/>
  <c r="C6" i="62" s="1"/>
  <c r="O6" i="62" s="1"/>
  <c r="O11" i="15"/>
  <c r="C8" i="62" s="1"/>
  <c r="O8" i="62" s="1"/>
  <c r="O25" i="15"/>
  <c r="C15" i="62" s="1"/>
  <c r="O15" i="62" s="1"/>
  <c r="O15" i="15"/>
  <c r="C10" i="62" s="1"/>
  <c r="O10" i="62" s="1"/>
  <c r="O27" i="15"/>
  <c r="C16" i="62" s="1"/>
  <c r="O16" i="62" s="1"/>
  <c r="O5" i="15"/>
  <c r="C5" i="62" s="1"/>
  <c r="O5" i="62" s="1"/>
  <c r="O17" i="15"/>
  <c r="C11" i="62" s="1"/>
  <c r="O11" i="62" s="1"/>
  <c r="O19" i="15"/>
  <c r="C12" i="62" s="1"/>
  <c r="O12" i="62" s="1"/>
  <c r="O13" i="15"/>
  <c r="C9" i="62" s="1"/>
  <c r="O9" i="62" s="1"/>
  <c r="V17" i="62" l="1"/>
  <c r="X17" i="62" s="1"/>
  <c r="V19" i="62"/>
  <c r="X19" i="62" s="1"/>
  <c r="V7" i="62"/>
  <c r="V11" i="62"/>
  <c r="V15" i="62"/>
  <c r="V8" i="62"/>
  <c r="V12" i="62"/>
  <c r="V16" i="62"/>
  <c r="V18" i="62"/>
  <c r="X18" i="62" s="1"/>
  <c r="V9" i="62"/>
  <c r="V13" i="62"/>
  <c r="V5" i="62"/>
  <c r="V6" i="62"/>
  <c r="V10" i="62"/>
  <c r="V14" i="62"/>
  <c r="T7" i="80"/>
  <c r="AU7" i="80" s="1"/>
  <c r="T7" i="68"/>
  <c r="AU7" i="68" s="1"/>
  <c r="T17" i="68"/>
  <c r="AU12" i="68" s="1"/>
  <c r="T17" i="76"/>
  <c r="AU12" i="76" s="1"/>
  <c r="T13" i="81"/>
  <c r="AU10" i="81" s="1"/>
  <c r="C15" i="69"/>
  <c r="O15" i="69" s="1"/>
  <c r="O15" i="77" s="1"/>
  <c r="C6" i="69"/>
  <c r="O6" i="69" s="1"/>
  <c r="O6" i="77" s="1"/>
  <c r="T25" i="80"/>
  <c r="AU16" i="80" s="1"/>
  <c r="C7" i="69"/>
  <c r="O7" i="69" s="1"/>
  <c r="O7" i="77" s="1"/>
  <c r="T27" i="65"/>
  <c r="AU17" i="65" s="1"/>
  <c r="T13" i="65"/>
  <c r="AU10" i="65" s="1"/>
  <c r="T27" i="80"/>
  <c r="AU17" i="80" s="1"/>
  <c r="T9" i="76"/>
  <c r="AU8" i="76" s="1"/>
  <c r="T5" i="80"/>
  <c r="AU6" i="80" s="1"/>
  <c r="C5" i="69"/>
  <c r="O5" i="69" s="1"/>
  <c r="T5" i="81"/>
  <c r="AU6" i="81" s="1"/>
  <c r="T5" i="75"/>
  <c r="AU6" i="75" s="1"/>
  <c r="T5" i="76"/>
  <c r="AU6" i="76" s="1"/>
  <c r="Y6" i="15"/>
  <c r="T5" i="66"/>
  <c r="AU6" i="66" s="1"/>
  <c r="T5" i="68"/>
  <c r="AU6" i="68" s="1"/>
  <c r="T5" i="65"/>
  <c r="AU6" i="65" s="1"/>
  <c r="T23" i="75"/>
  <c r="AU15" i="75" s="1"/>
  <c r="T23" i="66"/>
  <c r="AU15" i="66" s="1"/>
  <c r="T23" i="76"/>
  <c r="AU15" i="76" s="1"/>
  <c r="Y15" i="15"/>
  <c r="T23" i="65"/>
  <c r="AU15" i="65" s="1"/>
  <c r="C14" i="69"/>
  <c r="O14" i="69" s="1"/>
  <c r="O14" i="77" s="1"/>
  <c r="T23" i="80"/>
  <c r="AU15" i="80" s="1"/>
  <c r="T23" i="68"/>
  <c r="AU15" i="68" s="1"/>
  <c r="T23" i="81"/>
  <c r="AU15" i="81" s="1"/>
  <c r="T19" i="75"/>
  <c r="AU13" i="75" s="1"/>
  <c r="T19" i="65"/>
  <c r="AU13" i="65" s="1"/>
  <c r="T19" i="66"/>
  <c r="AU13" i="66" s="1"/>
  <c r="T19" i="76"/>
  <c r="AU13" i="76" s="1"/>
  <c r="T19" i="68"/>
  <c r="AU13" i="68" s="1"/>
  <c r="T19" i="81"/>
  <c r="AU13" i="81" s="1"/>
  <c r="T19" i="80"/>
  <c r="AU13" i="80" s="1"/>
  <c r="C12" i="69"/>
  <c r="O12" i="69" s="1"/>
  <c r="O12" i="77" s="1"/>
  <c r="Y13" i="15"/>
  <c r="T21" i="75"/>
  <c r="AU14" i="75" s="1"/>
  <c r="T21" i="68"/>
  <c r="AU14" i="68" s="1"/>
  <c r="T21" i="81"/>
  <c r="AU14" i="81" s="1"/>
  <c r="T21" i="66"/>
  <c r="AU14" i="66" s="1"/>
  <c r="T21" i="76"/>
  <c r="AU14" i="76" s="1"/>
  <c r="T21" i="65"/>
  <c r="AU14" i="65" s="1"/>
  <c r="Y14" i="15"/>
  <c r="T21" i="80"/>
  <c r="AU14" i="80" s="1"/>
  <c r="C13" i="69"/>
  <c r="O13" i="69" s="1"/>
  <c r="O13" i="77" s="1"/>
  <c r="T11" i="81"/>
  <c r="AU9" i="81" s="1"/>
  <c r="T11" i="68"/>
  <c r="AU9" i="68" s="1"/>
  <c r="Y9" i="15"/>
  <c r="T11" i="66"/>
  <c r="AU9" i="66" s="1"/>
  <c r="T11" i="76"/>
  <c r="AU9" i="76" s="1"/>
  <c r="T11" i="65"/>
  <c r="AU9" i="65" s="1"/>
  <c r="T11" i="80"/>
  <c r="AU9" i="80" s="1"/>
  <c r="C8" i="69"/>
  <c r="O8" i="69" s="1"/>
  <c r="O8" i="77" s="1"/>
  <c r="T11" i="75"/>
  <c r="AU9" i="75" s="1"/>
  <c r="T15" i="75"/>
  <c r="AU11" i="75" s="1"/>
  <c r="C10" i="69"/>
  <c r="O10" i="69" s="1"/>
  <c r="O10" i="77" s="1"/>
  <c r="Y11" i="15"/>
  <c r="T15" i="76"/>
  <c r="AU11" i="76" s="1"/>
  <c r="T15" i="66"/>
  <c r="AU11" i="66" s="1"/>
  <c r="T15" i="81"/>
  <c r="AU11" i="81" s="1"/>
  <c r="T15" i="65"/>
  <c r="AU11" i="65" s="1"/>
  <c r="T15" i="80"/>
  <c r="AU11" i="80" s="1"/>
  <c r="T15" i="68"/>
  <c r="AU11" i="68" s="1"/>
  <c r="T9" i="65"/>
  <c r="AU8" i="65" s="1"/>
  <c r="Y12" i="15"/>
  <c r="Y16" i="15"/>
  <c r="C16" i="69"/>
  <c r="O16" i="69" s="1"/>
  <c r="O16" i="77" s="1"/>
  <c r="T25" i="76"/>
  <c r="AU16" i="76" s="1"/>
  <c r="T7" i="81"/>
  <c r="AU7" i="81" s="1"/>
  <c r="T7" i="66"/>
  <c r="AU7" i="66" s="1"/>
  <c r="Y8" i="15"/>
  <c r="T13" i="68"/>
  <c r="AU10" i="68" s="1"/>
  <c r="T13" i="66"/>
  <c r="AU10" i="66" s="1"/>
  <c r="C11" i="69"/>
  <c r="O11" i="69" s="1"/>
  <c r="O11" i="77" s="1"/>
  <c r="T25" i="68"/>
  <c r="AU16" i="68" s="1"/>
  <c r="T27" i="68"/>
  <c r="AU17" i="68" s="1"/>
  <c r="T27" i="76"/>
  <c r="AU17" i="76" s="1"/>
  <c r="T25" i="81"/>
  <c r="AU16" i="81" s="1"/>
  <c r="T17" i="75"/>
  <c r="AU12" i="75" s="1"/>
  <c r="T13" i="75"/>
  <c r="AU10" i="75" s="1"/>
  <c r="T9" i="75"/>
  <c r="AU8" i="75" s="1"/>
  <c r="T7" i="75"/>
  <c r="AU7" i="75" s="1"/>
  <c r="T7" i="65"/>
  <c r="AU7" i="65" s="1"/>
  <c r="T9" i="68"/>
  <c r="AU8" i="68" s="1"/>
  <c r="C9" i="69"/>
  <c r="O9" i="69" s="1"/>
  <c r="O9" i="77" s="1"/>
  <c r="T17" i="65"/>
  <c r="AU12" i="65" s="1"/>
  <c r="T25" i="66"/>
  <c r="AU16" i="66" s="1"/>
  <c r="T27" i="81"/>
  <c r="AU17" i="81" s="1"/>
  <c r="T17" i="81"/>
  <c r="AU12" i="81" s="1"/>
  <c r="T13" i="76"/>
  <c r="AU10" i="76" s="1"/>
  <c r="T9" i="81"/>
  <c r="AU8" i="81" s="1"/>
  <c r="Y7" i="15"/>
  <c r="T9" i="66"/>
  <c r="AU8" i="66" s="1"/>
  <c r="Y10" i="15"/>
  <c r="T17" i="66"/>
  <c r="AU12" i="66" s="1"/>
  <c r="T25" i="65"/>
  <c r="AU16" i="65" s="1"/>
  <c r="Y17" i="15"/>
  <c r="T27" i="66"/>
  <c r="AU17" i="66" s="1"/>
  <c r="T27" i="75"/>
  <c r="AU17" i="75" s="1"/>
  <c r="T25" i="75"/>
  <c r="AU16" i="75" s="1"/>
  <c r="T17" i="80"/>
  <c r="AU12" i="80" s="1"/>
  <c r="T13" i="80"/>
  <c r="AU10" i="80" s="1"/>
  <c r="T9" i="80"/>
  <c r="AU8" i="80" s="1"/>
  <c r="T7" i="76"/>
  <c r="AU7" i="76" s="1"/>
  <c r="AW18" i="68" l="1"/>
  <c r="AY18" i="68" s="1"/>
  <c r="AW14" i="80"/>
  <c r="AY14" i="80" s="1"/>
  <c r="AW7" i="80"/>
  <c r="AY7" i="80" s="1"/>
  <c r="AW8" i="81"/>
  <c r="AY8" i="81" s="1"/>
  <c r="AW12" i="81"/>
  <c r="AY12" i="81" s="1"/>
  <c r="AW8" i="80"/>
  <c r="AY8" i="80" s="1"/>
  <c r="AW6" i="81"/>
  <c r="AY6" i="81" s="1"/>
  <c r="AW19" i="81"/>
  <c r="AY19" i="81" s="1"/>
  <c r="AW18" i="81"/>
  <c r="AY18" i="81" s="1"/>
  <c r="AW20" i="81"/>
  <c r="AY20" i="81" s="1"/>
  <c r="AW17" i="81"/>
  <c r="AY17" i="81" s="1"/>
  <c r="AW7" i="81"/>
  <c r="AY7" i="81" s="1"/>
  <c r="AW15" i="81"/>
  <c r="AY15" i="81" s="1"/>
  <c r="AW13" i="81"/>
  <c r="AY13" i="81" s="1"/>
  <c r="AW11" i="81"/>
  <c r="AY11" i="81" s="1"/>
  <c r="AW14" i="81"/>
  <c r="AY14" i="81" s="1"/>
  <c r="AW10" i="81"/>
  <c r="AY10" i="81" s="1"/>
  <c r="AW16" i="81"/>
  <c r="AY16" i="81" s="1"/>
  <c r="AW9" i="81"/>
  <c r="AY9" i="81" s="1"/>
  <c r="AW17" i="80"/>
  <c r="AY17" i="80" s="1"/>
  <c r="AW16" i="80"/>
  <c r="AY16" i="80" s="1"/>
  <c r="AW9" i="80"/>
  <c r="AY9" i="80" s="1"/>
  <c r="AW15" i="80"/>
  <c r="AY15" i="80" s="1"/>
  <c r="AW13" i="80"/>
  <c r="AY13" i="80" s="1"/>
  <c r="AW6" i="80"/>
  <c r="AY6" i="80" s="1"/>
  <c r="AW18" i="80"/>
  <c r="AY18" i="80" s="1"/>
  <c r="AW19" i="80"/>
  <c r="AY19" i="80" s="1"/>
  <c r="AW20" i="80"/>
  <c r="AY20" i="80" s="1"/>
  <c r="AW10" i="80"/>
  <c r="AY10" i="80" s="1"/>
  <c r="AW12" i="80"/>
  <c r="AY12" i="80" s="1"/>
  <c r="AW11" i="80"/>
  <c r="AY11" i="80" s="1"/>
  <c r="AW17" i="76"/>
  <c r="AY17" i="76" s="1"/>
  <c r="AW8" i="76"/>
  <c r="AY8" i="76" s="1"/>
  <c r="AW15" i="76"/>
  <c r="AY15" i="76" s="1"/>
  <c r="AW10" i="76"/>
  <c r="AY10" i="76" s="1"/>
  <c r="AW11" i="76"/>
  <c r="AY11" i="76" s="1"/>
  <c r="AW14" i="76"/>
  <c r="AY14" i="76" s="1"/>
  <c r="AW16" i="76"/>
  <c r="AY16" i="76" s="1"/>
  <c r="AW9" i="76"/>
  <c r="AY9" i="76" s="1"/>
  <c r="AW12" i="76"/>
  <c r="AY12" i="76" s="1"/>
  <c r="AW7" i="76"/>
  <c r="AY7" i="76" s="1"/>
  <c r="AW13" i="76"/>
  <c r="AY13" i="76" s="1"/>
  <c r="AW6" i="76"/>
  <c r="AY6" i="76" s="1"/>
  <c r="AW19" i="76"/>
  <c r="AY19" i="76" s="1"/>
  <c r="AW18" i="76"/>
  <c r="AY18" i="76" s="1"/>
  <c r="AW20" i="76"/>
  <c r="AY20" i="76" s="1"/>
  <c r="AW17" i="75"/>
  <c r="AY17" i="75" s="1"/>
  <c r="AW13" i="75"/>
  <c r="AY13" i="75" s="1"/>
  <c r="AW19" i="75"/>
  <c r="AY19" i="75" s="1"/>
  <c r="AW6" i="75"/>
  <c r="AY6" i="75" s="1"/>
  <c r="AW18" i="75"/>
  <c r="AY18" i="75" s="1"/>
  <c r="AW20" i="75"/>
  <c r="AY20" i="75" s="1"/>
  <c r="AW11" i="75"/>
  <c r="AY11" i="75" s="1"/>
  <c r="AW9" i="75"/>
  <c r="AY9" i="75" s="1"/>
  <c r="AW14" i="75"/>
  <c r="AY14" i="75" s="1"/>
  <c r="AW15" i="75"/>
  <c r="AY15" i="75" s="1"/>
  <c r="AW16" i="75"/>
  <c r="AY16" i="75" s="1"/>
  <c r="AW7" i="75"/>
  <c r="AY7" i="75" s="1"/>
  <c r="AW10" i="75"/>
  <c r="AY10" i="75" s="1"/>
  <c r="AW8" i="75"/>
  <c r="AY8" i="75" s="1"/>
  <c r="AW12" i="75"/>
  <c r="AY12" i="75" s="1"/>
  <c r="AW7" i="65"/>
  <c r="AY7" i="65" s="1"/>
  <c r="AW11" i="66"/>
  <c r="AY11" i="66" s="1"/>
  <c r="O5" i="77"/>
  <c r="V16" i="77" s="1"/>
  <c r="V8" i="69"/>
  <c r="X8" i="69" s="1"/>
  <c r="V12" i="69"/>
  <c r="X12" i="69" s="1"/>
  <c r="V16" i="69"/>
  <c r="X16" i="69" s="1"/>
  <c r="V13" i="69"/>
  <c r="X13" i="69" s="1"/>
  <c r="V17" i="69"/>
  <c r="X17" i="69" s="1"/>
  <c r="V5" i="69"/>
  <c r="X5" i="69" s="1"/>
  <c r="V9" i="69"/>
  <c r="X9" i="69" s="1"/>
  <c r="V6" i="69"/>
  <c r="X6" i="69" s="1"/>
  <c r="V10" i="69"/>
  <c r="X10" i="69" s="1"/>
  <c r="V14" i="69"/>
  <c r="X14" i="69" s="1"/>
  <c r="V18" i="69"/>
  <c r="X18" i="69" s="1"/>
  <c r="V11" i="69"/>
  <c r="X11" i="69" s="1"/>
  <c r="V15" i="69"/>
  <c r="X15" i="69" s="1"/>
  <c r="V19" i="69"/>
  <c r="X19" i="69" s="1"/>
  <c r="V7" i="69"/>
  <c r="X7" i="69" s="1"/>
  <c r="AW10" i="68"/>
  <c r="AY10" i="68" s="1"/>
  <c r="AW16" i="68"/>
  <c r="AY16" i="68" s="1"/>
  <c r="AW15" i="68"/>
  <c r="AY15" i="68" s="1"/>
  <c r="AW17" i="68"/>
  <c r="AY17" i="68" s="1"/>
  <c r="AW14" i="68"/>
  <c r="AY14" i="68" s="1"/>
  <c r="AW8" i="68"/>
  <c r="AY8" i="68" s="1"/>
  <c r="AW20" i="68"/>
  <c r="AY20" i="68" s="1"/>
  <c r="AW6" i="68"/>
  <c r="AY6" i="68" s="1"/>
  <c r="AW19" i="68"/>
  <c r="AY19" i="68" s="1"/>
  <c r="AW13" i="68"/>
  <c r="AY13" i="68" s="1"/>
  <c r="AW11" i="68"/>
  <c r="AY11" i="68" s="1"/>
  <c r="AW9" i="68"/>
  <c r="AY9" i="68" s="1"/>
  <c r="AW12" i="68"/>
  <c r="AY12" i="68" s="1"/>
  <c r="AW7" i="68"/>
  <c r="AY7" i="68" s="1"/>
  <c r="AW14" i="66"/>
  <c r="AY14" i="66" s="1"/>
  <c r="AW16" i="66"/>
  <c r="AY16" i="66" s="1"/>
  <c r="AW7" i="66"/>
  <c r="AY7" i="66" s="1"/>
  <c r="AW15" i="66"/>
  <c r="AY15" i="66" s="1"/>
  <c r="AW17" i="66"/>
  <c r="AY17" i="66" s="1"/>
  <c r="AW9" i="66"/>
  <c r="AY9" i="66" s="1"/>
  <c r="AW6" i="66"/>
  <c r="AY6" i="66" s="1"/>
  <c r="AW19" i="66"/>
  <c r="AY19" i="66" s="1"/>
  <c r="AW18" i="66"/>
  <c r="AY18" i="66" s="1"/>
  <c r="AW20" i="66"/>
  <c r="AY20" i="66" s="1"/>
  <c r="AW12" i="66"/>
  <c r="AY12" i="66" s="1"/>
  <c r="AW10" i="66"/>
  <c r="AY10" i="66" s="1"/>
  <c r="AW13" i="66"/>
  <c r="AY13" i="66" s="1"/>
  <c r="AW8" i="66"/>
  <c r="AY8" i="66" s="1"/>
  <c r="AW14" i="65"/>
  <c r="AY14" i="65" s="1"/>
  <c r="AW15" i="65"/>
  <c r="AY15" i="65" s="1"/>
  <c r="AW10" i="65"/>
  <c r="AY10" i="65" s="1"/>
  <c r="AW12" i="65"/>
  <c r="AY12" i="65" s="1"/>
  <c r="AW17" i="65"/>
  <c r="AY17" i="65" s="1"/>
  <c r="AW9" i="65"/>
  <c r="AY9" i="65" s="1"/>
  <c r="AW18" i="65"/>
  <c r="AY18" i="65" s="1"/>
  <c r="AW19" i="65"/>
  <c r="AY19" i="65" s="1"/>
  <c r="AW20" i="65"/>
  <c r="AY20" i="65" s="1"/>
  <c r="AW6" i="65"/>
  <c r="AY6" i="65" s="1"/>
  <c r="AW8" i="65"/>
  <c r="AY8" i="65" s="1"/>
  <c r="AW16" i="65"/>
  <c r="AY16" i="65" s="1"/>
  <c r="AW11" i="65"/>
  <c r="AY11" i="65" s="1"/>
  <c r="AW13" i="65"/>
  <c r="AY13" i="65" s="1"/>
  <c r="AA14" i="15"/>
  <c r="AC14" i="15" s="1"/>
  <c r="AA7" i="15"/>
  <c r="AC7" i="15" s="1"/>
  <c r="AA11" i="15"/>
  <c r="AC11" i="15" s="1"/>
  <c r="AA8" i="15"/>
  <c r="AC8" i="15" s="1"/>
  <c r="AA15" i="15"/>
  <c r="AC15" i="15" s="1"/>
  <c r="AA13" i="15"/>
  <c r="AC13" i="15" s="1"/>
  <c r="AA16" i="15"/>
  <c r="AC16" i="15" s="1"/>
  <c r="AA17" i="15"/>
  <c r="AC17" i="15" s="1"/>
  <c r="AA9" i="15"/>
  <c r="AC9" i="15" s="1"/>
  <c r="AA12" i="15"/>
  <c r="AC12" i="15" s="1"/>
  <c r="AA6" i="15"/>
  <c r="AC6" i="15" s="1"/>
  <c r="AA18" i="15"/>
  <c r="AC18" i="15" s="1"/>
  <c r="AA19" i="15"/>
  <c r="AC19" i="15" s="1"/>
  <c r="AA20" i="15"/>
  <c r="AC20" i="15" s="1"/>
  <c r="AA10" i="15"/>
  <c r="AC10" i="15" s="1"/>
  <c r="X6" i="62"/>
  <c r="O6" i="82"/>
  <c r="O15" i="82"/>
  <c r="O12" i="82"/>
  <c r="O7" i="82"/>
  <c r="O10" i="82"/>
  <c r="X7" i="62"/>
  <c r="X11" i="62"/>
  <c r="O14" i="82"/>
  <c r="O8" i="82"/>
  <c r="X14" i="62"/>
  <c r="X16" i="62"/>
  <c r="O9" i="82"/>
  <c r="X13" i="62"/>
  <c r="X8" i="62"/>
  <c r="X5" i="62"/>
  <c r="X15" i="62"/>
  <c r="X10" i="62"/>
  <c r="X12" i="62"/>
  <c r="O11" i="82"/>
  <c r="X9" i="62"/>
  <c r="O13" i="82"/>
  <c r="O5" i="82"/>
  <c r="O16" i="82"/>
  <c r="V13" i="82" l="1"/>
  <c r="X13" i="82" s="1"/>
  <c r="V8" i="82"/>
  <c r="X8" i="82" s="1"/>
  <c r="V9" i="82"/>
  <c r="X9" i="82" s="1"/>
  <c r="V7" i="82"/>
  <c r="X7" i="82" s="1"/>
  <c r="V16" i="82"/>
  <c r="X16" i="82" s="1"/>
  <c r="V11" i="82"/>
  <c r="X11" i="82" s="1"/>
  <c r="V12" i="82"/>
  <c r="X12" i="82" s="1"/>
  <c r="V18" i="82"/>
  <c r="X18" i="82" s="1"/>
  <c r="V5" i="82"/>
  <c r="X5" i="82" s="1"/>
  <c r="V17" i="82"/>
  <c r="X17" i="82" s="1"/>
  <c r="V19" i="82"/>
  <c r="X19" i="82" s="1"/>
  <c r="V15" i="82"/>
  <c r="X15" i="82" s="1"/>
  <c r="V6" i="82"/>
  <c r="X6" i="82" s="1"/>
  <c r="V10" i="82"/>
  <c r="X10" i="82" s="1"/>
  <c r="V14" i="82"/>
  <c r="X14" i="82" s="1"/>
  <c r="AZ12" i="81"/>
  <c r="V17" i="81" s="1"/>
  <c r="AZ16" i="81"/>
  <c r="V25" i="81" s="1"/>
  <c r="AZ11" i="80"/>
  <c r="V15" i="80" s="1"/>
  <c r="AZ12" i="80"/>
  <c r="V17" i="80" s="1"/>
  <c r="AZ9" i="81"/>
  <c r="V11" i="81" s="1"/>
  <c r="AZ10" i="81"/>
  <c r="V13" i="81" s="1"/>
  <c r="AZ17" i="81"/>
  <c r="V27" i="81" s="1"/>
  <c r="AZ14" i="81"/>
  <c r="V21" i="81" s="1"/>
  <c r="AZ13" i="81"/>
  <c r="V19" i="81" s="1"/>
  <c r="AZ7" i="81"/>
  <c r="V7" i="81" s="1"/>
  <c r="AZ8" i="81"/>
  <c r="V9" i="81" s="1"/>
  <c r="AZ20" i="81"/>
  <c r="V33" i="81" s="1"/>
  <c r="AZ11" i="81"/>
  <c r="V15" i="81" s="1"/>
  <c r="AZ18" i="81"/>
  <c r="V29" i="81" s="1"/>
  <c r="AZ15" i="81"/>
  <c r="V23" i="81" s="1"/>
  <c r="AZ19" i="81"/>
  <c r="V31" i="81" s="1"/>
  <c r="AZ6" i="81"/>
  <c r="V5" i="81" s="1"/>
  <c r="AZ19" i="80"/>
  <c r="V31" i="80" s="1"/>
  <c r="AZ18" i="80"/>
  <c r="V29" i="80" s="1"/>
  <c r="AZ6" i="80"/>
  <c r="V5" i="80" s="1"/>
  <c r="AZ14" i="80"/>
  <c r="V21" i="80" s="1"/>
  <c r="AZ13" i="80"/>
  <c r="V19" i="80" s="1"/>
  <c r="AZ15" i="80"/>
  <c r="V23" i="80" s="1"/>
  <c r="AZ9" i="80"/>
  <c r="V11" i="80" s="1"/>
  <c r="AZ10" i="80"/>
  <c r="V13" i="80" s="1"/>
  <c r="AZ7" i="80"/>
  <c r="V7" i="80" s="1"/>
  <c r="AZ20" i="80"/>
  <c r="V33" i="80" s="1"/>
  <c r="AZ16" i="80"/>
  <c r="V25" i="80" s="1"/>
  <c r="AZ8" i="80"/>
  <c r="V9" i="80" s="1"/>
  <c r="AZ17" i="80"/>
  <c r="V27" i="80" s="1"/>
  <c r="AZ17" i="76"/>
  <c r="V27" i="76" s="1"/>
  <c r="AZ20" i="76"/>
  <c r="V33" i="76" s="1"/>
  <c r="AZ6" i="76"/>
  <c r="V5" i="76" s="1"/>
  <c r="AZ13" i="76"/>
  <c r="V19" i="76" s="1"/>
  <c r="AZ7" i="76"/>
  <c r="V7" i="76" s="1"/>
  <c r="AZ12" i="76"/>
  <c r="V17" i="76" s="1"/>
  <c r="AZ16" i="76"/>
  <c r="V25" i="76" s="1"/>
  <c r="AZ19" i="76"/>
  <c r="V31" i="76" s="1"/>
  <c r="AZ14" i="76"/>
  <c r="V21" i="76" s="1"/>
  <c r="AZ18" i="76"/>
  <c r="V29" i="76" s="1"/>
  <c r="AZ11" i="76"/>
  <c r="V15" i="76" s="1"/>
  <c r="AZ9" i="76"/>
  <c r="V11" i="76" s="1"/>
  <c r="AZ10" i="76"/>
  <c r="V13" i="76" s="1"/>
  <c r="AZ15" i="76"/>
  <c r="V23" i="76" s="1"/>
  <c r="AZ8" i="76"/>
  <c r="V9" i="76" s="1"/>
  <c r="V18" i="77"/>
  <c r="X18" i="77" s="1"/>
  <c r="V19" i="77"/>
  <c r="X19" i="77" s="1"/>
  <c r="V5" i="77"/>
  <c r="X5" i="77" s="1"/>
  <c r="V17" i="77"/>
  <c r="X17" i="77" s="1"/>
  <c r="V8" i="77"/>
  <c r="X8" i="77" s="1"/>
  <c r="V9" i="77"/>
  <c r="X9" i="77" s="1"/>
  <c r="V15" i="77"/>
  <c r="X15" i="77" s="1"/>
  <c r="V6" i="77"/>
  <c r="X6" i="77" s="1"/>
  <c r="AZ8" i="75"/>
  <c r="V9" i="75" s="1"/>
  <c r="V12" i="77"/>
  <c r="X12" i="77" s="1"/>
  <c r="AZ7" i="75"/>
  <c r="V7" i="75" s="1"/>
  <c r="V10" i="77"/>
  <c r="X10" i="77" s="1"/>
  <c r="V7" i="77"/>
  <c r="X7" i="77" s="1"/>
  <c r="V14" i="77"/>
  <c r="X14" i="77" s="1"/>
  <c r="V11" i="77"/>
  <c r="X11" i="77" s="1"/>
  <c r="V13" i="77"/>
  <c r="X13" i="77" s="1"/>
  <c r="AZ12" i="75"/>
  <c r="V17" i="75" s="1"/>
  <c r="AZ10" i="75"/>
  <c r="V13" i="75" s="1"/>
  <c r="AZ16" i="75"/>
  <c r="V25" i="75" s="1"/>
  <c r="AZ15" i="75"/>
  <c r="V23" i="75" s="1"/>
  <c r="AZ14" i="75"/>
  <c r="V21" i="75" s="1"/>
  <c r="AZ9" i="75"/>
  <c r="V11" i="75" s="1"/>
  <c r="AZ11" i="75"/>
  <c r="V15" i="75" s="1"/>
  <c r="AZ20" i="75"/>
  <c r="V33" i="75" s="1"/>
  <c r="AZ18" i="75"/>
  <c r="V29" i="75" s="1"/>
  <c r="AZ6" i="75"/>
  <c r="V5" i="75" s="1"/>
  <c r="AZ17" i="75"/>
  <c r="V27" i="75" s="1"/>
  <c r="AZ19" i="75"/>
  <c r="V31" i="75" s="1"/>
  <c r="AZ13" i="75"/>
  <c r="V19" i="75" s="1"/>
  <c r="X16" i="77"/>
  <c r="AA19" i="62"/>
  <c r="Q19" i="62" s="1"/>
  <c r="AA5" i="69"/>
  <c r="Q5" i="69" s="1"/>
  <c r="AA12" i="62"/>
  <c r="Q12" i="62" s="1"/>
  <c r="AZ8" i="66"/>
  <c r="V9" i="66" s="1"/>
  <c r="AA7" i="69"/>
  <c r="Q7" i="69" s="1"/>
  <c r="AA9" i="69"/>
  <c r="Q9" i="69" s="1"/>
  <c r="AA16" i="69"/>
  <c r="Q16" i="69" s="1"/>
  <c r="AA11" i="69"/>
  <c r="Q11" i="69" s="1"/>
  <c r="AA14" i="69"/>
  <c r="Q14" i="69" s="1"/>
  <c r="AA8" i="62"/>
  <c r="Q8" i="62" s="1"/>
  <c r="AA13" i="62"/>
  <c r="Q13" i="62" s="1"/>
  <c r="AA18" i="69"/>
  <c r="Q18" i="69" s="1"/>
  <c r="AA8" i="69"/>
  <c r="Q8" i="69" s="1"/>
  <c r="AA9" i="62"/>
  <c r="Q9" i="62" s="1"/>
  <c r="AA10" i="69"/>
  <c r="Q10" i="69" s="1"/>
  <c r="AA13" i="69"/>
  <c r="Q13" i="69" s="1"/>
  <c r="AA7" i="62"/>
  <c r="Q7" i="62" s="1"/>
  <c r="AA17" i="62"/>
  <c r="Q17" i="62" s="1"/>
  <c r="AA19" i="69"/>
  <c r="Q19" i="69" s="1"/>
  <c r="AA10" i="62"/>
  <c r="Q10" i="62" s="1"/>
  <c r="AA14" i="62"/>
  <c r="Q14" i="62" s="1"/>
  <c r="AA11" i="62"/>
  <c r="Q11" i="62" s="1"/>
  <c r="AA6" i="62"/>
  <c r="Q6" i="62" s="1"/>
  <c r="AA17" i="69"/>
  <c r="Q17" i="69" s="1"/>
  <c r="AA6" i="69"/>
  <c r="Q6" i="69" s="1"/>
  <c r="AA16" i="62"/>
  <c r="Q16" i="62" s="1"/>
  <c r="AA12" i="69"/>
  <c r="Q12" i="69" s="1"/>
  <c r="AA15" i="69"/>
  <c r="Q15" i="69" s="1"/>
  <c r="AA15" i="62"/>
  <c r="Q15" i="62" s="1"/>
  <c r="AA5" i="62"/>
  <c r="Q5" i="62" s="1"/>
  <c r="AA18" i="62"/>
  <c r="Q18" i="62" s="1"/>
  <c r="AZ9" i="68"/>
  <c r="V11" i="68" s="1"/>
  <c r="AZ7" i="68"/>
  <c r="V7" i="68" s="1"/>
  <c r="AZ12" i="68"/>
  <c r="V17" i="68" s="1"/>
  <c r="AZ11" i="68"/>
  <c r="V15" i="68" s="1"/>
  <c r="AZ13" i="68"/>
  <c r="V19" i="68" s="1"/>
  <c r="AZ19" i="68"/>
  <c r="V31" i="68" s="1"/>
  <c r="AZ18" i="68"/>
  <c r="V29" i="68" s="1"/>
  <c r="AZ6" i="68"/>
  <c r="V5" i="68" s="1"/>
  <c r="AZ20" i="68"/>
  <c r="V33" i="68" s="1"/>
  <c r="AZ8" i="68"/>
  <c r="V9" i="68" s="1"/>
  <c r="AZ14" i="68"/>
  <c r="V21" i="68" s="1"/>
  <c r="AZ10" i="68"/>
  <c r="V13" i="68" s="1"/>
  <c r="AZ17" i="68"/>
  <c r="V27" i="68" s="1"/>
  <c r="AZ15" i="68"/>
  <c r="V23" i="68" s="1"/>
  <c r="AZ16" i="68"/>
  <c r="V25" i="68" s="1"/>
  <c r="AZ13" i="66"/>
  <c r="V19" i="66" s="1"/>
  <c r="AZ10" i="66"/>
  <c r="V13" i="66" s="1"/>
  <c r="AZ12" i="66"/>
  <c r="V17" i="66" s="1"/>
  <c r="AZ20" i="66"/>
  <c r="V33" i="66" s="1"/>
  <c r="AZ18" i="66"/>
  <c r="V29" i="66" s="1"/>
  <c r="AZ19" i="66"/>
  <c r="V31" i="66" s="1"/>
  <c r="AZ6" i="66"/>
  <c r="V5" i="66" s="1"/>
  <c r="AZ9" i="66"/>
  <c r="V11" i="66" s="1"/>
  <c r="AZ17" i="66"/>
  <c r="V27" i="66" s="1"/>
  <c r="AZ15" i="66"/>
  <c r="V23" i="66" s="1"/>
  <c r="AZ7" i="66"/>
  <c r="V7" i="66" s="1"/>
  <c r="AZ16" i="66"/>
  <c r="V25" i="66" s="1"/>
  <c r="AZ14" i="66"/>
  <c r="V21" i="66" s="1"/>
  <c r="AZ11" i="66"/>
  <c r="V15" i="66" s="1"/>
  <c r="AZ16" i="65"/>
  <c r="V25" i="65" s="1"/>
  <c r="AZ12" i="65"/>
  <c r="V17" i="65" s="1"/>
  <c r="AZ7" i="65"/>
  <c r="V7" i="65" s="1"/>
  <c r="AZ10" i="65"/>
  <c r="V13" i="65" s="1"/>
  <c r="AZ6" i="65"/>
  <c r="V5" i="65" s="1"/>
  <c r="AZ20" i="65"/>
  <c r="V33" i="65" s="1"/>
  <c r="AZ19" i="65"/>
  <c r="V31" i="65" s="1"/>
  <c r="AZ18" i="65"/>
  <c r="V29" i="65" s="1"/>
  <c r="AZ9" i="65"/>
  <c r="V11" i="65" s="1"/>
  <c r="AZ13" i="65"/>
  <c r="V19" i="65" s="1"/>
  <c r="AZ14" i="65"/>
  <c r="V21" i="65" s="1"/>
  <c r="AZ8" i="65"/>
  <c r="V9" i="65" s="1"/>
  <c r="AZ11" i="65"/>
  <c r="V15" i="65" s="1"/>
  <c r="AZ17" i="65"/>
  <c r="V27" i="65" s="1"/>
  <c r="AZ15" i="65"/>
  <c r="V23" i="65" s="1"/>
  <c r="AD10" i="15"/>
  <c r="Q13" i="15" s="1"/>
  <c r="E9" i="62" s="1"/>
  <c r="AD18" i="15"/>
  <c r="Q29" i="15" s="1"/>
  <c r="AD12" i="15"/>
  <c r="Q17" i="15" s="1"/>
  <c r="E11" i="62" s="1"/>
  <c r="AD19" i="15"/>
  <c r="Q31" i="15" s="1"/>
  <c r="AD6" i="15"/>
  <c r="Q5" i="15" s="1"/>
  <c r="AD20" i="15"/>
  <c r="Q33" i="15" s="1"/>
  <c r="AD14" i="15"/>
  <c r="Q21" i="15" s="1"/>
  <c r="AD15" i="15"/>
  <c r="Q23" i="15" s="1"/>
  <c r="E14" i="62" s="1"/>
  <c r="AD9" i="15"/>
  <c r="Q11" i="15" s="1"/>
  <c r="E8" i="62" s="1"/>
  <c r="AD13" i="15"/>
  <c r="Q19" i="15" s="1"/>
  <c r="E12" i="62" s="1"/>
  <c r="AD17" i="15"/>
  <c r="AD7" i="15"/>
  <c r="Q7" i="15" s="1"/>
  <c r="E6" i="62" s="1"/>
  <c r="AD11" i="15"/>
  <c r="Q15" i="15" s="1"/>
  <c r="E10" i="62" s="1"/>
  <c r="AD16" i="15"/>
  <c r="Q25" i="15" s="1"/>
  <c r="E15" i="62" s="1"/>
  <c r="AD8" i="15"/>
  <c r="Q9" i="15" s="1"/>
  <c r="E7" i="62" s="1"/>
  <c r="AA12" i="82" l="1"/>
  <c r="Q12" i="82" s="1"/>
  <c r="AA7" i="82"/>
  <c r="Q7" i="82" s="1"/>
  <c r="AA5" i="82"/>
  <c r="Q5" i="82" s="1"/>
  <c r="AA18" i="82"/>
  <c r="Q18" i="82" s="1"/>
  <c r="AA17" i="82"/>
  <c r="Q17" i="82" s="1"/>
  <c r="AA19" i="82"/>
  <c r="Q19" i="82" s="1"/>
  <c r="AA16" i="82"/>
  <c r="Q16" i="82" s="1"/>
  <c r="AA8" i="82"/>
  <c r="Q8" i="82" s="1"/>
  <c r="AA10" i="82"/>
  <c r="Q10" i="82" s="1"/>
  <c r="AA14" i="82"/>
  <c r="Q14" i="82" s="1"/>
  <c r="AA6" i="82"/>
  <c r="Q6" i="82" s="1"/>
  <c r="AA15" i="82"/>
  <c r="Q15" i="82" s="1"/>
  <c r="AA13" i="82"/>
  <c r="Q13" i="82" s="1"/>
  <c r="AA11" i="82"/>
  <c r="Q11" i="82" s="1"/>
  <c r="AA9" i="82"/>
  <c r="Q9" i="82" s="1"/>
  <c r="AA14" i="77"/>
  <c r="Q14" i="77" s="1"/>
  <c r="AA9" i="77"/>
  <c r="Q9" i="77" s="1"/>
  <c r="AA6" i="77"/>
  <c r="Q6" i="77" s="1"/>
  <c r="AA10" i="77"/>
  <c r="Q10" i="77" s="1"/>
  <c r="AA12" i="77"/>
  <c r="Q12" i="77" s="1"/>
  <c r="AA15" i="77"/>
  <c r="Q15" i="77" s="1"/>
  <c r="AA5" i="77"/>
  <c r="Q5" i="77" s="1"/>
  <c r="AA16" i="77"/>
  <c r="Q16" i="77" s="1"/>
  <c r="AA11" i="77"/>
  <c r="Q11" i="77" s="1"/>
  <c r="AA7" i="77"/>
  <c r="Q7" i="77" s="1"/>
  <c r="AA13" i="77"/>
  <c r="Q13" i="77" s="1"/>
  <c r="AA17" i="77"/>
  <c r="Q17" i="77" s="1"/>
  <c r="AA8" i="77"/>
  <c r="Q8" i="77" s="1"/>
  <c r="AA19" i="77"/>
  <c r="Q19" i="77" s="1"/>
  <c r="AA18" i="77"/>
  <c r="Q18" i="77" s="1"/>
  <c r="E19" i="62"/>
  <c r="E19" i="69"/>
  <c r="E17" i="62"/>
  <c r="E17" i="69"/>
  <c r="E18" i="62"/>
  <c r="E18" i="69"/>
  <c r="Q27" i="15"/>
  <c r="E16" i="62" s="1"/>
  <c r="E13" i="69"/>
  <c r="E13" i="62"/>
  <c r="E5" i="69"/>
  <c r="E5" i="62"/>
  <c r="E15" i="69"/>
  <c r="E14" i="69"/>
  <c r="E12" i="69"/>
  <c r="E6" i="69"/>
  <c r="E9" i="69"/>
  <c r="E10" i="69"/>
  <c r="E7" i="69"/>
  <c r="E8" i="69"/>
  <c r="E11" i="69"/>
  <c r="E16" i="69" l="1"/>
</calcChain>
</file>

<file path=xl/sharedStrings.xml><?xml version="1.0" encoding="utf-8"?>
<sst xmlns="http://schemas.openxmlformats.org/spreadsheetml/2006/main" count="1332" uniqueCount="251">
  <si>
    <t>Por.</t>
  </si>
  <si>
    <t>Poradie</t>
  </si>
  <si>
    <t>Umiest.</t>
  </si>
  <si>
    <t xml:space="preserve">Konečné Výsledky </t>
  </si>
  <si>
    <t>S E K T O R   " A "</t>
  </si>
  <si>
    <t>S E K T O R   " B "</t>
  </si>
  <si>
    <t>S E K T O R   " C "</t>
  </si>
  <si>
    <t>S E K T O R   " D "</t>
  </si>
  <si>
    <t>Meno Pretekára</t>
  </si>
  <si>
    <t>Číslo</t>
  </si>
  <si>
    <t>Váha</t>
  </si>
  <si>
    <t>PORADIE</t>
  </si>
  <si>
    <t>C I P S             B o d y</t>
  </si>
  <si>
    <t>Súčet    umiest.</t>
  </si>
  <si>
    <t>C I P S  BODY</t>
  </si>
  <si>
    <t xml:space="preserve">Pretek č. 1 </t>
  </si>
  <si>
    <t>Pretek č. 2</t>
  </si>
  <si>
    <t>C I P S                B o d y</t>
  </si>
  <si>
    <t>ZO  SRZ</t>
  </si>
  <si>
    <t>*</t>
  </si>
  <si>
    <t>POCITANIE PORADIA</t>
  </si>
  <si>
    <t>POCITANIE PRETEKAROV SEKTOR   A</t>
  </si>
  <si>
    <t>POCITANIE PRETEKAROV SEKTOR   B</t>
  </si>
  <si>
    <t>POCITANIE PRETEKAROV SEKTOR   C</t>
  </si>
  <si>
    <t>POCITANIE PRETEKAROV SEKTOR   D</t>
  </si>
  <si>
    <t>diskval</t>
  </si>
  <si>
    <t>meno ucastnika C5</t>
  </si>
  <si>
    <t>Pretekár1</t>
  </si>
  <si>
    <t>Pretekár2</t>
  </si>
  <si>
    <t>Pretekár3</t>
  </si>
  <si>
    <t>Pretekár4</t>
  </si>
  <si>
    <t>Pretekár5</t>
  </si>
  <si>
    <t>Pretekár6</t>
  </si>
  <si>
    <t>Pretekár7</t>
  </si>
  <si>
    <t>Pretekár8</t>
  </si>
  <si>
    <t>číslo reg.preukazu</t>
  </si>
  <si>
    <t>TRESTY</t>
  </si>
  <si>
    <t>D</t>
  </si>
  <si>
    <t>Z</t>
  </si>
  <si>
    <t>C</t>
  </si>
  <si>
    <t>diskvalifikovaný</t>
  </si>
  <si>
    <t>žltá karta</t>
  </si>
  <si>
    <t>červená karta</t>
  </si>
  <si>
    <t>prazdna bunka</t>
  </si>
  <si>
    <t>CELKOVÉ PORADIE</t>
  </si>
  <si>
    <t>Súčet umiestnení</t>
  </si>
  <si>
    <t>CIPS Body</t>
  </si>
  <si>
    <t xml:space="preserve"> CELKOVE PORADIE</t>
  </si>
  <si>
    <t>Pretek č. 3</t>
  </si>
  <si>
    <t>Pretek č. 4</t>
  </si>
  <si>
    <t>Umiest- nenie</t>
  </si>
  <si>
    <t>Pora-  die</t>
  </si>
  <si>
    <t>Miesto</t>
  </si>
  <si>
    <t>Meno a priezvisko</t>
  </si>
  <si>
    <t>Družstvo</t>
  </si>
  <si>
    <t>Váha v g.</t>
  </si>
  <si>
    <t>Podpis</t>
  </si>
  <si>
    <t>por.</t>
  </si>
  <si>
    <t>Vedúci skupiny pre váženie :</t>
  </si>
  <si>
    <t>.........................................................</t>
  </si>
  <si>
    <t>por</t>
  </si>
  <si>
    <t>meno</t>
  </si>
  <si>
    <t>Váženie   sektor  " A "    pretek č. 4</t>
  </si>
  <si>
    <t>Váženie   sektor  " B "    pretek č. 4</t>
  </si>
  <si>
    <t>Váženie   sektor  " C "    pretek č. 4</t>
  </si>
  <si>
    <t>Váženie   sektor  " D "    pretek č. 4</t>
  </si>
  <si>
    <t xml:space="preserve">Hlavný rozhodca :                                                 Garant RADY :                                                 Riaditeľ preteku : </t>
  </si>
  <si>
    <t xml:space="preserve">Hlavný rozhodca :                       Garant RADY :                 Riaditeľ preteku : </t>
  </si>
  <si>
    <r>
      <rPr>
        <sz val="12"/>
        <rFont val="Times New Roman"/>
        <family val="1"/>
        <charset val="238"/>
      </rPr>
      <t>Miesto preteku</t>
    </r>
    <r>
      <rPr>
        <b/>
        <sz val="12"/>
        <rFont val="Times New Roman"/>
        <family val="1"/>
        <charset val="238"/>
      </rPr>
      <t xml:space="preserve">: </t>
    </r>
  </si>
  <si>
    <r>
      <rPr>
        <sz val="14"/>
        <rFont val="Times New Roman"/>
        <family val="1"/>
        <charset val="238"/>
      </rPr>
      <t xml:space="preserve">Dátum : </t>
    </r>
    <r>
      <rPr>
        <b/>
        <sz val="14"/>
        <rFont val="Times New Roman"/>
        <family val="1"/>
        <charset val="238"/>
      </rPr>
      <t xml:space="preserve"> </t>
    </r>
  </si>
  <si>
    <r>
      <rPr>
        <sz val="14"/>
        <rFont val="Times New Roman"/>
        <family val="1"/>
        <charset val="238"/>
      </rPr>
      <t>Poradie preteku:</t>
    </r>
    <r>
      <rPr>
        <b/>
        <sz val="14"/>
        <rFont val="Times New Roman"/>
        <family val="1"/>
        <charset val="238"/>
      </rPr>
      <t xml:space="preserve">      5</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</si>
  <si>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6</t>
    </r>
    <r>
      <rPr>
        <b/>
        <sz val="20"/>
        <rFont val="Times New Roman"/>
        <family val="1"/>
        <charset val="238"/>
      </rPr>
      <t xml:space="preserve"> </t>
    </r>
  </si>
  <si>
    <t xml:space="preserve">Pretek č. 5 </t>
  </si>
  <si>
    <t>Pretek č. 6</t>
  </si>
  <si>
    <t>Pretek č. 7</t>
  </si>
  <si>
    <t>Pretek č. 8</t>
  </si>
  <si>
    <r>
      <rPr>
        <sz val="14"/>
        <rFont val="Times New Roman"/>
        <family val="1"/>
        <charset val="238"/>
      </rPr>
      <t>Poradie preteku:</t>
    </r>
    <r>
      <rPr>
        <b/>
        <sz val="14"/>
        <rFont val="Times New Roman"/>
        <family val="1"/>
        <charset val="238"/>
      </rPr>
      <t xml:space="preserve">      7</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</si>
  <si>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8</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</si>
  <si>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1</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</si>
  <si>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2</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</si>
  <si>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3</t>
    </r>
    <r>
      <rPr>
        <b/>
        <sz val="20"/>
        <rFont val="Times New Roman"/>
        <family val="1"/>
        <charset val="238"/>
      </rPr>
      <t xml:space="preserve"> </t>
    </r>
  </si>
  <si>
    <t>Váženie   sektor  " A "    pretek č. 1</t>
  </si>
  <si>
    <t>Váženie   sektor  " B "    pretek č. 1</t>
  </si>
  <si>
    <t>Váženie   sektor  " C "    pretek č. 1</t>
  </si>
  <si>
    <t>Váženie   sektor  " D "    pretek č. 1</t>
  </si>
  <si>
    <t>Váženie   sektor  " A "    pretek č. 2</t>
  </si>
  <si>
    <t>Váženie   sektor  " B "    pretek č. 2</t>
  </si>
  <si>
    <t>Váženie   sektor  " C "    pretek č. 2</t>
  </si>
  <si>
    <t>Váženie   sektor  " D "    pretek č. 2</t>
  </si>
  <si>
    <t>Váženie   sektor  " A "    pretek č. 3</t>
  </si>
  <si>
    <t>Váženie   sektor  " B "    pretek č. 3</t>
  </si>
  <si>
    <t>Váženie   sektor  " C "    pretek č. 3</t>
  </si>
  <si>
    <t>Váženie   sektor  " D "    pretek č. 3</t>
  </si>
  <si>
    <t>Váženie   sektor  " A "    pretek č. 5</t>
  </si>
  <si>
    <t>Váženie   sektor  " B "    pretek č. 5</t>
  </si>
  <si>
    <t>Váženie   sektor  " C "    pretek č. 5</t>
  </si>
  <si>
    <t>Váženie   sektor  " D "    pretek č. 5</t>
  </si>
  <si>
    <t>Váženie   sektor  " A "    Pretek č. 6</t>
  </si>
  <si>
    <t>Váženie   sektor  " B "    Pretek č. 6</t>
  </si>
  <si>
    <t>Váženie   sektor  " C "    Pretek č. 6</t>
  </si>
  <si>
    <t>Váženie   sektor  " D "    Pretek č. 6</t>
  </si>
  <si>
    <t>Váženie   sektor  " A "    Pretek č. 7</t>
  </si>
  <si>
    <t>Váženie   sektor  " B "    Pretek č. 7</t>
  </si>
  <si>
    <t>Váženie   sektor  " C "    Pretek č. 7</t>
  </si>
  <si>
    <t>Váženie   sektor  " D "    Pretek č. 7</t>
  </si>
  <si>
    <t>Váženie   sektor  " A "    Pretek č. 8</t>
  </si>
  <si>
    <t>Váženie   sektor  " B "    Pretek č. 8</t>
  </si>
  <si>
    <t>Váženie   sektor  " C "    Pretek č. 8</t>
  </si>
  <si>
    <t>Váženie   sektor  " D "    Pretek č. 8</t>
  </si>
  <si>
    <t xml:space="preserve">Pretek č. 3 </t>
  </si>
  <si>
    <t>Pretek č. 5</t>
  </si>
  <si>
    <r>
      <rPr>
        <sz val="12"/>
        <rFont val="Times New Roman"/>
        <family val="1"/>
        <charset val="238"/>
      </rPr>
      <t>Miesto preteku</t>
    </r>
    <r>
      <rPr>
        <b/>
        <sz val="12"/>
        <rFont val="Times New Roman"/>
        <family val="1"/>
        <charset val="238"/>
      </rPr>
      <t xml:space="preserve">:  </t>
    </r>
  </si>
  <si>
    <t xml:space="preserve">Hlavný rozhodca :                      Garant RADY :            Riaditeľ preteku : </t>
  </si>
  <si>
    <t xml:space="preserve">Hlavný rozhodca :                       Garant RADY :                 Riaditeľ preteku :  </t>
  </si>
  <si>
    <t xml:space="preserve">Hlavný rozhodca :                    Garant RADY :                Riaditeľ preteku : </t>
  </si>
  <si>
    <t>Názov družstva MsO - MO</t>
  </si>
  <si>
    <t>OZ  SRZ</t>
  </si>
  <si>
    <t>Adrián Vizváry</t>
  </si>
  <si>
    <t>Filip Cirok</t>
  </si>
  <si>
    <t>Peter Stenchlák</t>
  </si>
  <si>
    <t>Linda Gregorová</t>
  </si>
  <si>
    <t>Milan Drahovský</t>
  </si>
  <si>
    <t>Roman Kubíček</t>
  </si>
  <si>
    <t>Martin Križan</t>
  </si>
  <si>
    <t>Alexander Pónya</t>
  </si>
  <si>
    <t>Ivan Perbecký</t>
  </si>
  <si>
    <t>Miroslav Baláž</t>
  </si>
  <si>
    <t>Karol Polák</t>
  </si>
  <si>
    <t>Gejza Deszkás</t>
  </si>
  <si>
    <t>Pavol Doka</t>
  </si>
  <si>
    <t>Dezider Pongrácz</t>
  </si>
  <si>
    <t>Attila Stefanik</t>
  </si>
  <si>
    <t>Zoltán Nagy</t>
  </si>
  <si>
    <t>Csaba Szabó</t>
  </si>
  <si>
    <t>Patrik Molnár</t>
  </si>
  <si>
    <t>Róbert Škovran ml.</t>
  </si>
  <si>
    <t>Gabriel Kovalkovič st</t>
  </si>
  <si>
    <t>Gabriel Kovalkovič ml</t>
  </si>
  <si>
    <t xml:space="preserve">Mário Obert </t>
  </si>
  <si>
    <t>Tomáš Trojan</t>
  </si>
  <si>
    <t>Martin Raninec</t>
  </si>
  <si>
    <t>Radoslav Čangel</t>
  </si>
  <si>
    <t>Ľuboš Krupička</t>
  </si>
  <si>
    <t>Peter Németh</t>
  </si>
  <si>
    <t>Ján Laco</t>
  </si>
  <si>
    <t>René Psota</t>
  </si>
  <si>
    <t>Augustín Filo</t>
  </si>
  <si>
    <t>Peter Ben</t>
  </si>
  <si>
    <t>Ján Kaškötő</t>
  </si>
  <si>
    <t>Martin Biščák</t>
  </si>
  <si>
    <t>Ondrej Staňo</t>
  </si>
  <si>
    <t>Miroslav Boháč</t>
  </si>
  <si>
    <t>Matej Staňo</t>
  </si>
  <si>
    <t>Ján Ottinger</t>
  </si>
  <si>
    <t>Mário Sopúch</t>
  </si>
  <si>
    <t>Roman Júlenyi</t>
  </si>
  <si>
    <t>Branislav Kriška</t>
  </si>
  <si>
    <t>B</t>
  </si>
  <si>
    <t>G</t>
  </si>
  <si>
    <t>H</t>
  </si>
  <si>
    <t>I</t>
  </si>
  <si>
    <t>J</t>
  </si>
  <si>
    <t>2. Liga LRU - MFee</t>
  </si>
  <si>
    <t>Ján Finda</t>
  </si>
  <si>
    <r>
      <rPr>
        <sz val="14"/>
        <rFont val="Times New Roman"/>
        <family val="1"/>
        <charset val="238"/>
      </rPr>
      <t>Poradie preteku:</t>
    </r>
    <r>
      <rPr>
        <b/>
        <sz val="14"/>
        <rFont val="Times New Roman"/>
        <family val="1"/>
        <charset val="238"/>
      </rPr>
      <t xml:space="preserve">       4</t>
    </r>
    <r>
      <rPr>
        <b/>
        <sz val="20"/>
        <rFont val="Times New Roman"/>
        <family val="1"/>
        <charset val="238"/>
      </rPr>
      <t xml:space="preserve"> </t>
    </r>
  </si>
  <si>
    <t>Ladislav Schmiedt</t>
  </si>
  <si>
    <t>Róbert Koša</t>
  </si>
  <si>
    <t>Bratislava III.                   MY Fishing SR</t>
  </si>
  <si>
    <t>Bratislava V. A                     Abramis MFT</t>
  </si>
  <si>
    <t>Leonard Vajdulák</t>
  </si>
  <si>
    <t>Peter Chandoga</t>
  </si>
  <si>
    <t>Jozef Kučera</t>
  </si>
  <si>
    <t>Bratislava V. B                     FT</t>
  </si>
  <si>
    <t>Galanta                            Sensas FT</t>
  </si>
  <si>
    <t>Roland Koller</t>
  </si>
  <si>
    <t>Ladislav Koller</t>
  </si>
  <si>
    <t>Tomáš Németh</t>
  </si>
  <si>
    <t>Marián Ostrožlík</t>
  </si>
  <si>
    <t>Patrik Poszgai</t>
  </si>
  <si>
    <t>Damián Drahovský</t>
  </si>
  <si>
    <t>Partizánske                     MFT</t>
  </si>
  <si>
    <t>Radomír Demeš</t>
  </si>
  <si>
    <t>Turčianske Teplice B    TEAM MAVER</t>
  </si>
  <si>
    <t>Peter Gargalík</t>
  </si>
  <si>
    <t>Filip Sopúch</t>
  </si>
  <si>
    <t>Turčianske Teplice A      Cyril a Metod</t>
  </si>
  <si>
    <t>Gergely Zaťko</t>
  </si>
  <si>
    <t>Veľký Meder</t>
  </si>
  <si>
    <t>Štefan Fodor</t>
  </si>
  <si>
    <t>Samuel Stenchlák</t>
  </si>
  <si>
    <t>Peter Rošák</t>
  </si>
  <si>
    <t>ŽK do 2.5.2027</t>
  </si>
  <si>
    <t xml:space="preserve">Galanta                          Maver MFT Slovakia </t>
  </si>
  <si>
    <t>Denis Rovenský</t>
  </si>
  <si>
    <t>Ivan Rovenský</t>
  </si>
  <si>
    <t>Róbert Molnár</t>
  </si>
  <si>
    <t>Richard Bartakovics</t>
  </si>
  <si>
    <t>Peter Hrubják</t>
  </si>
  <si>
    <t>Hrubják 917 804 239</t>
  </si>
  <si>
    <t>Miroslav Hirjak</t>
  </si>
  <si>
    <t>Tomáš Jamborek</t>
  </si>
  <si>
    <t>Erik Slámka</t>
  </si>
  <si>
    <t>Matúš Scholtz</t>
  </si>
  <si>
    <t>Juraj Bartakovics</t>
  </si>
  <si>
    <t>Róbert Bucsek</t>
  </si>
  <si>
    <t xml:space="preserve">Rastislav Dudr </t>
  </si>
  <si>
    <t>Tibor Hricišin</t>
  </si>
  <si>
    <t>Marián Morvay</t>
  </si>
  <si>
    <t>Martin Košík</t>
  </si>
  <si>
    <t>Šamorín                          NLF Rybostrov</t>
  </si>
  <si>
    <t>Jozef Šimko</t>
  </si>
  <si>
    <t>ŽK do 3.5.2027</t>
  </si>
  <si>
    <t>A</t>
  </si>
  <si>
    <t>E</t>
  </si>
  <si>
    <t>F</t>
  </si>
  <si>
    <t>K</t>
  </si>
  <si>
    <t xml:space="preserve">L </t>
  </si>
  <si>
    <t>M</t>
  </si>
  <si>
    <t>N</t>
  </si>
  <si>
    <t>O</t>
  </si>
  <si>
    <t>P</t>
  </si>
  <si>
    <t xml:space="preserve">R </t>
  </si>
  <si>
    <t>S</t>
  </si>
  <si>
    <t xml:space="preserve">A </t>
  </si>
  <si>
    <t xml:space="preserve"> V Ý S L E D K Y    D R U Ž S T I E V   L R U  -  Method Feeder 2. liga  2026</t>
  </si>
  <si>
    <t>Jaroslav Antal</t>
  </si>
  <si>
    <t>Košice                            Method Team</t>
  </si>
  <si>
    <t>Róbert Škovran st.</t>
  </si>
  <si>
    <t>Košice                          Method Team</t>
  </si>
  <si>
    <t>Košice                           Method Team</t>
  </si>
  <si>
    <t>Košice                         Method Team</t>
  </si>
  <si>
    <t>Košice                             Method Team</t>
  </si>
  <si>
    <r>
      <rPr>
        <sz val="12"/>
        <rFont val="Times New Roman"/>
        <family val="1"/>
        <charset val="238"/>
      </rPr>
      <t>Miesto preteku</t>
    </r>
    <r>
      <rPr>
        <b/>
        <sz val="12"/>
        <rFont val="Times New Roman"/>
        <family val="1"/>
        <charset val="238"/>
      </rPr>
      <t>:  Starý Les</t>
    </r>
  </si>
  <si>
    <r>
      <rPr>
        <sz val="14"/>
        <rFont val="Times New Roman"/>
        <family val="1"/>
        <charset val="238"/>
      </rPr>
      <t xml:space="preserve">Dátum : </t>
    </r>
    <r>
      <rPr>
        <b/>
        <sz val="14"/>
        <rFont val="Times New Roman"/>
        <family val="1"/>
        <charset val="238"/>
      </rPr>
      <t xml:space="preserve"> 2.5.2026</t>
    </r>
  </si>
  <si>
    <t xml:space="preserve">Hlavný rozhodca : Peter Chandoga                    Garant RADY : Jozef Vígh                                  Riaditeľ preteku : Peter Stenchlák </t>
  </si>
  <si>
    <r>
      <rPr>
        <sz val="12"/>
        <rFont val="Times New Roman"/>
        <family val="1"/>
        <charset val="238"/>
      </rPr>
      <t>Miesto preteku</t>
    </r>
    <r>
      <rPr>
        <b/>
        <sz val="12"/>
        <rFont val="Times New Roman"/>
        <family val="1"/>
        <charset val="238"/>
      </rPr>
      <t>: Starý Les</t>
    </r>
  </si>
  <si>
    <r>
      <rPr>
        <sz val="14"/>
        <rFont val="Times New Roman"/>
        <family val="1"/>
        <charset val="238"/>
      </rPr>
      <t xml:space="preserve">Dátum : </t>
    </r>
    <r>
      <rPr>
        <b/>
        <sz val="14"/>
        <rFont val="Times New Roman"/>
        <family val="1"/>
        <charset val="238"/>
      </rPr>
      <t xml:space="preserve"> 3.5.2026</t>
    </r>
  </si>
  <si>
    <t>Mário Obert</t>
  </si>
  <si>
    <t>G. Kovalkovič st</t>
  </si>
  <si>
    <t>G. Kovalkovič ml</t>
  </si>
  <si>
    <t>ŽK do 30.6.2028</t>
  </si>
  <si>
    <r>
      <rPr>
        <sz val="12"/>
        <rFont val="Times New Roman"/>
        <family val="1"/>
        <charset val="238"/>
      </rPr>
      <t>Miesto preteku</t>
    </r>
    <r>
      <rPr>
        <b/>
        <sz val="12"/>
        <rFont val="Times New Roman"/>
        <family val="1"/>
        <charset val="238"/>
      </rPr>
      <t>: Dolný Bar</t>
    </r>
  </si>
  <si>
    <r>
      <rPr>
        <sz val="14"/>
        <rFont val="Times New Roman"/>
        <family val="1"/>
        <charset val="238"/>
      </rPr>
      <t>Dátum : 29.8.2026</t>
    </r>
    <r>
      <rPr>
        <b/>
        <sz val="14"/>
        <rFont val="Times New Roman"/>
        <family val="1"/>
        <charset val="238"/>
      </rPr>
      <t xml:space="preserve"> </t>
    </r>
  </si>
  <si>
    <r>
      <rPr>
        <sz val="14"/>
        <rFont val="Times New Roman"/>
        <family val="1"/>
        <charset val="238"/>
      </rPr>
      <t>Dátum : 30.8.2026</t>
    </r>
    <r>
      <rPr>
        <b/>
        <sz val="14"/>
        <rFont val="Times New Roman"/>
        <family val="1"/>
        <charset val="238"/>
      </rPr>
      <t xml:space="preserve"> </t>
    </r>
  </si>
  <si>
    <t>Hlavný rozhodca :  Peter Chandoga                      Garant RADY :  Jozef Vígh                            Riaditeľ preteku : Norbert Szelle</t>
  </si>
  <si>
    <t>János Bengyák</t>
  </si>
  <si>
    <t>Peter Kuruc</t>
  </si>
  <si>
    <t>Ladislav Beko</t>
  </si>
  <si>
    <t>908168182 ŽK do 27.8.28</t>
  </si>
  <si>
    <t>ŽK do 27.8.2028</t>
  </si>
  <si>
    <t>905975062 ŽK do 27.8.28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</si>
</sst>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00\ _S_k_-;\-* #,##0.00\ _S_k_-;_-* &quot;-&quot;??\ _S_k_-;_-@_-"/>
  </numFmts>
  <fonts count="30" x14ac:knownFonts="1">
    <font>
      <sz val="10"/>
      <name val="Arial"/>
      <charset val="238"/>
    </font>
    <font>
      <sz val="11"/>
      <color theme="1"/>
      <name val="Calibri"/>
      <family val="2"/>
      <charset val="238"/>
      <scheme val="minor"/>
    </font>
    <font>
      <b/>
      <sz val="14"/>
      <name val="Times New Roman"/>
      <family val="1"/>
      <charset val="238"/>
    </font>
    <font>
      <b/>
      <sz val="11"/>
      <name val="Times New Roman"/>
      <family val="1"/>
      <charset val="238"/>
    </font>
    <font>
      <b/>
      <sz val="12"/>
      <name val="Times New Roman"/>
      <family val="1"/>
      <charset val="238"/>
    </font>
    <font>
      <b/>
      <sz val="10"/>
      <name val="Times New Roman"/>
      <family val="1"/>
      <charset val="238"/>
    </font>
    <font>
      <b/>
      <sz val="18"/>
      <name val="Times New Roman"/>
      <family val="1"/>
      <charset val="238"/>
    </font>
    <font>
      <sz val="14"/>
      <name val="Times New Roman"/>
      <family val="1"/>
      <charset val="238"/>
    </font>
    <font>
      <b/>
      <sz val="16"/>
      <name val="Times New Roman"/>
      <family val="1"/>
      <charset val="238"/>
    </font>
    <font>
      <b/>
      <sz val="13.4"/>
      <name val="Times New Roman"/>
      <family val="1"/>
      <charset val="238"/>
    </font>
    <font>
      <sz val="10"/>
      <name val="Times New Roman"/>
      <family val="1"/>
      <charset val="238"/>
    </font>
    <font>
      <sz val="11"/>
      <name val="Times New Roman"/>
      <family val="1"/>
      <charset val="238"/>
    </font>
    <font>
      <sz val="12"/>
      <name val="Times New Roman"/>
      <family val="1"/>
      <charset val="238"/>
    </font>
    <font>
      <sz val="18"/>
      <name val="Times New Roman"/>
      <family val="1"/>
      <charset val="238"/>
    </font>
    <font>
      <sz val="10"/>
      <name val="Arial"/>
      <family val="2"/>
      <charset val="238"/>
    </font>
    <font>
      <b/>
      <sz val="18"/>
      <name val="Arial"/>
      <family val="2"/>
      <charset val="238"/>
    </font>
    <font>
      <sz val="11"/>
      <name val="Arial"/>
      <family val="2"/>
      <charset val="238"/>
    </font>
    <font>
      <b/>
      <sz val="9"/>
      <name val="Times New Roman"/>
      <family val="1"/>
      <charset val="238"/>
    </font>
    <font>
      <b/>
      <sz val="26"/>
      <name val="Times New Roman"/>
      <family val="1"/>
      <charset val="238"/>
    </font>
    <font>
      <b/>
      <sz val="20"/>
      <name val="Times New Roman"/>
      <family val="1"/>
      <charset val="238"/>
    </font>
    <font>
      <sz val="8"/>
      <name val="Arial"/>
      <family val="2"/>
      <charset val="238"/>
    </font>
    <font>
      <b/>
      <sz val="10"/>
      <name val="Arial"/>
      <family val="2"/>
      <charset val="238"/>
    </font>
    <font>
      <sz val="12"/>
      <name val="Arial"/>
      <family val="2"/>
      <charset val="238"/>
    </font>
    <font>
      <b/>
      <sz val="20"/>
      <name val="Arial"/>
      <family val="2"/>
      <charset val="238"/>
    </font>
    <font>
      <sz val="14"/>
      <name val="Arial"/>
      <family val="2"/>
      <charset val="238"/>
    </font>
    <font>
      <b/>
      <sz val="24"/>
      <name val="Times New Roman"/>
      <family val="1"/>
      <charset val="238"/>
    </font>
    <font>
      <b/>
      <sz val="22"/>
      <name val="Times New Roman"/>
      <family val="1"/>
      <charset val="238"/>
    </font>
    <font>
      <sz val="9"/>
      <name val="Arial"/>
      <family val="2"/>
      <charset val="238"/>
    </font>
    <font>
      <sz val="10"/>
      <name val="Arial"/>
      <charset val="238"/>
    </font>
    <font>
      <sz val="9"/>
      <name val="Times New Roman"/>
      <family val="1"/>
      <charset val="238"/>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85">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right style="thin">
        <color indexed="64"/>
      </right>
      <top style="double">
        <color indexed="64"/>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166" fontId="28" fillId="0" borderId="0" applyFont="0" applyFill="0" applyBorder="0" applyAlignment="0" applyProtection="0"/>
    <xf numFmtId="0" fontId="1" fillId="0" borderId="0"/>
  </cellStyleXfs>
  <cellXfs count="304">
    <xf numFmtId="0" fontId="0" fillId="0" borderId="0" xfId="0"/>
    <xf numFmtId="0" fontId="5" fillId="0" borderId="0" xfId="0" applyFont="1"/>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5" fillId="0" borderId="3" xfId="0" applyFont="1" applyBorder="1" applyAlignment="1">
      <alignment horizontal="center" vertical="center"/>
    </xf>
    <xf numFmtId="0" fontId="11" fillId="0" borderId="13" xfId="0" applyFont="1" applyBorder="1" applyAlignment="1">
      <alignment horizontal="center" vertical="center"/>
    </xf>
    <xf numFmtId="164" fontId="0" fillId="0" borderId="0" xfId="0" applyNumberFormat="1"/>
    <xf numFmtId="3" fontId="0" fillId="0" borderId="0" xfId="0" applyNumberFormat="1"/>
    <xf numFmtId="164" fontId="0" fillId="0" borderId="1" xfId="0" applyNumberFormat="1" applyBorder="1"/>
    <xf numFmtId="164" fontId="0" fillId="0" borderId="2" xfId="0" applyNumberFormat="1" applyBorder="1"/>
    <xf numFmtId="3" fontId="0" fillId="0" borderId="40" xfId="0" applyNumberFormat="1" applyBorder="1"/>
    <xf numFmtId="0" fontId="0" fillId="0" borderId="40" xfId="0" applyBorder="1"/>
    <xf numFmtId="1" fontId="0" fillId="0" borderId="1" xfId="0" applyNumberFormat="1" applyBorder="1"/>
    <xf numFmtId="3" fontId="14" fillId="0" borderId="0" xfId="0" applyNumberFormat="1" applyFont="1"/>
    <xf numFmtId="1" fontId="0" fillId="0" borderId="2" xfId="0" applyNumberFormat="1" applyBorder="1"/>
    <xf numFmtId="0" fontId="14" fillId="0" borderId="0" xfId="0" applyFont="1"/>
    <xf numFmtId="164" fontId="21" fillId="0" borderId="24" xfId="0" applyNumberFormat="1" applyFont="1" applyBorder="1"/>
    <xf numFmtId="0" fontId="21" fillId="0" borderId="24" xfId="0" applyFont="1" applyBorder="1"/>
    <xf numFmtId="0" fontId="12" fillId="0" borderId="0" xfId="0" applyFont="1" applyAlignment="1">
      <alignment horizontal="left"/>
    </xf>
    <xf numFmtId="0" fontId="11" fillId="0" borderId="12" xfId="0" applyFont="1" applyBorder="1" applyAlignment="1" applyProtection="1">
      <alignment horizontal="center" vertical="center"/>
      <protection locked="0" hidden="1"/>
    </xf>
    <xf numFmtId="0" fontId="11" fillId="0" borderId="13" xfId="0" applyFont="1" applyBorder="1" applyAlignment="1" applyProtection="1">
      <alignment horizontal="center" vertical="center"/>
      <protection locked="0" hidden="1"/>
    </xf>
    <xf numFmtId="164" fontId="11" fillId="0" borderId="5" xfId="0" applyNumberFormat="1" applyFont="1" applyBorder="1" applyAlignment="1" applyProtection="1">
      <alignment horizontal="center" vertical="center"/>
      <protection hidden="1"/>
    </xf>
    <xf numFmtId="164" fontId="5" fillId="0" borderId="31" xfId="0" applyNumberFormat="1" applyFont="1" applyBorder="1" applyAlignment="1" applyProtection="1">
      <alignment horizontal="center" vertical="center"/>
      <protection hidden="1"/>
    </xf>
    <xf numFmtId="3" fontId="5" fillId="0" borderId="29" xfId="0" applyNumberFormat="1" applyFont="1" applyBorder="1" applyAlignment="1" applyProtection="1">
      <alignment horizontal="center" vertical="center"/>
      <protection hidden="1"/>
    </xf>
    <xf numFmtId="0" fontId="5" fillId="0" borderId="30" xfId="0" applyFont="1" applyBorder="1" applyAlignment="1" applyProtection="1">
      <alignment horizontal="center" vertical="center"/>
      <protection hidden="1"/>
    </xf>
    <xf numFmtId="164" fontId="2" fillId="0" borderId="32" xfId="0" applyNumberFormat="1" applyFont="1" applyBorder="1" applyAlignment="1" applyProtection="1">
      <alignment horizontal="center" vertical="center"/>
      <protection hidden="1"/>
    </xf>
    <xf numFmtId="3" fontId="2" fillId="0" borderId="19" xfId="0" applyNumberFormat="1" applyFont="1" applyBorder="1" applyAlignment="1" applyProtection="1">
      <alignment horizontal="center" vertical="center"/>
      <protection hidden="1"/>
    </xf>
    <xf numFmtId="0" fontId="6" fillId="0" borderId="59" xfId="0" applyFont="1" applyBorder="1" applyAlignment="1" applyProtection="1">
      <alignment horizontal="center" vertical="center"/>
      <protection hidden="1"/>
    </xf>
    <xf numFmtId="164" fontId="5" fillId="0" borderId="18" xfId="0" applyNumberFormat="1" applyFont="1" applyBorder="1" applyAlignment="1" applyProtection="1">
      <alignment horizontal="center" vertical="center"/>
      <protection hidden="1"/>
    </xf>
    <xf numFmtId="3" fontId="5" fillId="0" borderId="16" xfId="0" applyNumberFormat="1" applyFont="1" applyBorder="1" applyAlignment="1" applyProtection="1">
      <alignment horizontal="center" vertical="center"/>
      <protection hidden="1"/>
    </xf>
    <xf numFmtId="0" fontId="8" fillId="0" borderId="16"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164" fontId="2" fillId="0" borderId="17" xfId="0" applyNumberFormat="1" applyFont="1" applyBorder="1" applyAlignment="1" applyProtection="1">
      <alignment horizontal="center" vertical="center"/>
      <protection hidden="1"/>
    </xf>
    <xf numFmtId="3" fontId="2" fillId="0" borderId="16" xfId="0" applyNumberFormat="1" applyFont="1" applyBorder="1" applyAlignment="1" applyProtection="1">
      <alignment horizontal="center" vertical="center"/>
      <protection hidden="1"/>
    </xf>
    <xf numFmtId="3" fontId="5" fillId="0" borderId="13" xfId="0" applyNumberFormat="1" applyFont="1" applyBorder="1" applyAlignment="1" applyProtection="1">
      <alignment horizontal="center" vertical="center"/>
      <protection hidden="1"/>
    </xf>
    <xf numFmtId="0" fontId="5" fillId="0" borderId="23" xfId="0" applyFont="1" applyBorder="1" applyAlignment="1" applyProtection="1">
      <alignment horizontal="center" vertical="center"/>
      <protection hidden="1"/>
    </xf>
    <xf numFmtId="164" fontId="2" fillId="0" borderId="20" xfId="0" applyNumberFormat="1" applyFont="1" applyBorder="1" applyAlignment="1" applyProtection="1">
      <alignment horizontal="center" vertical="center"/>
      <protection hidden="1"/>
    </xf>
    <xf numFmtId="3" fontId="2" fillId="0" borderId="21" xfId="0" applyNumberFormat="1" applyFont="1" applyBorder="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10" fillId="0" borderId="9" xfId="0" applyFont="1" applyBorder="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10" fillId="0" borderId="11" xfId="0" applyFont="1" applyBorder="1" applyAlignment="1" applyProtection="1">
      <alignment horizontal="center" vertical="center"/>
      <protection hidden="1"/>
    </xf>
    <xf numFmtId="164" fontId="5" fillId="0" borderId="12" xfId="0" applyNumberFormat="1" applyFont="1" applyBorder="1" applyAlignment="1" applyProtection="1">
      <alignment horizontal="center" vertical="center"/>
      <protection hidden="1"/>
    </xf>
    <xf numFmtId="0" fontId="21" fillId="0" borderId="60" xfId="0" applyFont="1" applyBorder="1" applyAlignment="1">
      <alignment horizontal="center" vertical="center"/>
    </xf>
    <xf numFmtId="0" fontId="11" fillId="0" borderId="30" xfId="0" applyFont="1" applyBorder="1" applyAlignment="1" applyProtection="1">
      <alignment horizontal="center" vertical="center"/>
      <protection locked="0" hidden="1"/>
    </xf>
    <xf numFmtId="3" fontId="5" fillId="0" borderId="30" xfId="0" applyNumberFormat="1" applyFont="1" applyBorder="1" applyAlignment="1" applyProtection="1">
      <alignment horizontal="center" vertical="center"/>
      <protection hidden="1"/>
    </xf>
    <xf numFmtId="3" fontId="5" fillId="0" borderId="6" xfId="0" applyNumberFormat="1" applyFont="1" applyBorder="1" applyAlignment="1" applyProtection="1">
      <alignment horizontal="center" vertical="center"/>
      <protection hidden="1"/>
    </xf>
    <xf numFmtId="0" fontId="11" fillId="2" borderId="30" xfId="0" applyFont="1" applyFill="1" applyBorder="1" applyAlignment="1" applyProtection="1">
      <alignment horizontal="center" vertical="center"/>
      <protection locked="0" hidden="1"/>
    </xf>
    <xf numFmtId="0" fontId="19"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12" fillId="0" borderId="0" xfId="0" applyFont="1" applyProtection="1">
      <protection locked="0" hidden="1"/>
    </xf>
    <xf numFmtId="0" fontId="19" fillId="0" borderId="38" xfId="0" applyFont="1" applyBorder="1" applyAlignment="1">
      <alignment vertical="center"/>
    </xf>
    <xf numFmtId="0" fontId="19" fillId="0" borderId="2" xfId="0" applyFont="1" applyBorder="1" applyAlignment="1">
      <alignment vertical="center"/>
    </xf>
    <xf numFmtId="0" fontId="6" fillId="0" borderId="0" xfId="0" applyFont="1" applyAlignment="1">
      <alignment horizontal="left" vertical="center"/>
    </xf>
    <xf numFmtId="0" fontId="4" fillId="0" borderId="61" xfId="0" applyFont="1" applyBorder="1" applyAlignment="1">
      <alignment horizontal="left" vertical="center"/>
    </xf>
    <xf numFmtId="0" fontId="4" fillId="0" borderId="64" xfId="0" applyFont="1" applyBorder="1" applyAlignment="1">
      <alignment horizontal="left" vertical="center"/>
    </xf>
    <xf numFmtId="0" fontId="4" fillId="0" borderId="65" xfId="0" applyFont="1" applyBorder="1" applyAlignment="1">
      <alignment horizontal="left" vertical="center"/>
    </xf>
    <xf numFmtId="0" fontId="4" fillId="0" borderId="66" xfId="0" applyFont="1" applyBorder="1" applyAlignment="1">
      <alignment horizontal="left" vertical="center"/>
    </xf>
    <xf numFmtId="0" fontId="4" fillId="0" borderId="0" xfId="0" applyFont="1" applyAlignment="1">
      <alignment horizontal="left" vertical="center"/>
    </xf>
    <xf numFmtId="1" fontId="2" fillId="0" borderId="17" xfId="0" applyNumberFormat="1" applyFont="1" applyBorder="1" applyAlignment="1">
      <alignment horizontal="center" vertical="center"/>
    </xf>
    <xf numFmtId="0" fontId="3" fillId="0" borderId="69" xfId="0" applyFont="1" applyBorder="1" applyAlignment="1">
      <alignment wrapText="1"/>
    </xf>
    <xf numFmtId="0" fontId="2" fillId="0" borderId="14" xfId="0" applyFont="1" applyBorder="1"/>
    <xf numFmtId="0" fontId="0" fillId="0" borderId="15" xfId="0" applyBorder="1"/>
    <xf numFmtId="1" fontId="2" fillId="0" borderId="18" xfId="0" applyNumberFormat="1" applyFont="1" applyBorder="1" applyAlignment="1">
      <alignment horizontal="center" vertical="center"/>
    </xf>
    <xf numFmtId="0" fontId="3" fillId="0" borderId="16" xfId="0" applyFont="1" applyBorder="1" applyAlignment="1">
      <alignment wrapText="1"/>
    </xf>
    <xf numFmtId="0" fontId="2" fillId="0" borderId="16" xfId="0" applyFont="1" applyBorder="1"/>
    <xf numFmtId="0" fontId="0" fillId="0" borderId="4" xfId="0" applyBorder="1"/>
    <xf numFmtId="0" fontId="4" fillId="0" borderId="16" xfId="0" applyFont="1" applyBorder="1"/>
    <xf numFmtId="0" fontId="2" fillId="0" borderId="70" xfId="0" applyFont="1" applyBorder="1"/>
    <xf numFmtId="0" fontId="2" fillId="0" borderId="11" xfId="0" applyFont="1" applyBorder="1"/>
    <xf numFmtId="0" fontId="2" fillId="0" borderId="9" xfId="0" applyFont="1" applyBorder="1"/>
    <xf numFmtId="0" fontId="0" fillId="0" borderId="10" xfId="0" applyBorder="1"/>
    <xf numFmtId="0" fontId="2" fillId="0" borderId="72" xfId="0" applyFont="1" applyBorder="1"/>
    <xf numFmtId="1" fontId="2" fillId="0" borderId="12" xfId="0" applyNumberFormat="1" applyFont="1" applyBorder="1" applyAlignment="1">
      <alignment horizontal="center" vertical="center"/>
    </xf>
    <xf numFmtId="0" fontId="2" fillId="0" borderId="74" xfId="0" applyFont="1" applyBorder="1"/>
    <xf numFmtId="0" fontId="2" fillId="0" borderId="13" xfId="0" applyFont="1" applyBorder="1"/>
    <xf numFmtId="0" fontId="0" fillId="0" borderId="5" xfId="0" applyBorder="1"/>
    <xf numFmtId="0" fontId="5" fillId="0" borderId="6" xfId="0" applyFont="1" applyBorder="1" applyAlignment="1" applyProtection="1">
      <alignment horizontal="center" vertical="center"/>
      <protection hidden="1"/>
    </xf>
    <xf numFmtId="0" fontId="6" fillId="0" borderId="46" xfId="0" applyFont="1" applyBorder="1" applyAlignment="1" applyProtection="1">
      <alignment horizontal="center" vertical="center"/>
      <protection hidden="1"/>
    </xf>
    <xf numFmtId="0" fontId="27" fillId="0" borderId="0" xfId="0" applyFont="1"/>
    <xf numFmtId="164" fontId="11" fillId="3" borderId="5" xfId="0" applyNumberFormat="1" applyFont="1" applyFill="1" applyBorder="1" applyAlignment="1" applyProtection="1">
      <alignment horizontal="center" vertical="center"/>
      <protection hidden="1"/>
    </xf>
    <xf numFmtId="0" fontId="11" fillId="3" borderId="30" xfId="0" applyFont="1" applyFill="1" applyBorder="1" applyAlignment="1" applyProtection="1">
      <alignment horizontal="center" vertical="center"/>
      <protection locked="0" hidden="1"/>
    </xf>
    <xf numFmtId="0" fontId="14" fillId="0" borderId="44" xfId="0" applyFont="1" applyBorder="1"/>
    <xf numFmtId="0" fontId="14" fillId="0" borderId="19" xfId="0" applyFont="1" applyBorder="1"/>
    <xf numFmtId="0" fontId="14" fillId="0" borderId="45" xfId="0" applyFont="1" applyBorder="1"/>
    <xf numFmtId="3" fontId="0" fillId="0" borderId="20" xfId="0" applyNumberFormat="1" applyBorder="1" applyAlignment="1">
      <alignment horizontal="center"/>
    </xf>
    <xf numFmtId="0" fontId="0" fillId="0" borderId="21" xfId="0" applyBorder="1"/>
    <xf numFmtId="0" fontId="0" fillId="0" borderId="46" xfId="0" applyBorder="1"/>
    <xf numFmtId="3" fontId="0" fillId="0" borderId="21" xfId="0" applyNumberFormat="1" applyBorder="1"/>
    <xf numFmtId="0" fontId="14" fillId="0" borderId="21" xfId="0" applyFont="1" applyBorder="1"/>
    <xf numFmtId="0" fontId="14" fillId="0" borderId="57" xfId="0" applyFont="1" applyBorder="1"/>
    <xf numFmtId="0" fontId="14" fillId="0" borderId="76" xfId="0" applyFont="1" applyBorder="1"/>
    <xf numFmtId="0" fontId="21" fillId="0" borderId="77" xfId="0" applyFont="1" applyBorder="1" applyAlignment="1">
      <alignment horizontal="center" vertical="center"/>
    </xf>
    <xf numFmtId="0" fontId="0" fillId="0" borderId="55" xfId="0" applyBorder="1"/>
    <xf numFmtId="0" fontId="14" fillId="0" borderId="53" xfId="0" applyFont="1" applyBorder="1"/>
    <xf numFmtId="0" fontId="14" fillId="0" borderId="78" xfId="0" applyFont="1" applyBorder="1"/>
    <xf numFmtId="0" fontId="0" fillId="0" borderId="57" xfId="0" applyBorder="1"/>
    <xf numFmtId="3" fontId="0" fillId="0" borderId="79" xfId="0" applyNumberFormat="1" applyBorder="1"/>
    <xf numFmtId="0" fontId="0" fillId="0" borderId="53" xfId="0" applyBorder="1"/>
    <xf numFmtId="3" fontId="0" fillId="0" borderId="2" xfId="0" applyNumberFormat="1" applyBorder="1" applyAlignment="1">
      <alignment horizontal="center"/>
    </xf>
    <xf numFmtId="0" fontId="14" fillId="0" borderId="19" xfId="2" applyFont="1" applyBorder="1" applyAlignment="1">
      <alignment horizontal="left"/>
    </xf>
    <xf numFmtId="0" fontId="5" fillId="0" borderId="28" xfId="0" applyFont="1" applyBorder="1" applyAlignment="1">
      <alignment horizontal="center" vertical="center"/>
    </xf>
    <xf numFmtId="0" fontId="3" fillId="0" borderId="33" xfId="0" applyFont="1" applyBorder="1" applyAlignment="1" applyProtection="1">
      <alignment horizontal="left" vertical="center" wrapText="1"/>
      <protection hidden="1"/>
    </xf>
    <xf numFmtId="0" fontId="3" fillId="0" borderId="60" xfId="0" applyFont="1" applyBorder="1" applyAlignment="1" applyProtection="1">
      <alignment horizontal="left" vertical="center" wrapText="1"/>
      <protection hidden="1"/>
    </xf>
    <xf numFmtId="0" fontId="3" fillId="0" borderId="36" xfId="0" applyFont="1" applyBorder="1" applyAlignment="1" applyProtection="1">
      <alignment horizontal="left" vertical="center" wrapText="1"/>
      <protection hidden="1"/>
    </xf>
    <xf numFmtId="3" fontId="5" fillId="0" borderId="34" xfId="0" applyNumberFormat="1" applyFont="1" applyBorder="1" applyAlignment="1" applyProtection="1">
      <alignment horizontal="center" vertical="center"/>
      <protection hidden="1"/>
    </xf>
    <xf numFmtId="3" fontId="5" fillId="0" borderId="25" xfId="0" applyNumberFormat="1" applyFont="1" applyBorder="1" applyAlignment="1" applyProtection="1">
      <alignment horizontal="center" vertical="center"/>
      <protection hidden="1"/>
    </xf>
    <xf numFmtId="0" fontId="6" fillId="0" borderId="30"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23" xfId="0" applyFont="1" applyBorder="1" applyAlignment="1" applyProtection="1">
      <alignment horizontal="center" vertical="center"/>
      <protection hidden="1"/>
    </xf>
    <xf numFmtId="3" fontId="2" fillId="0" borderId="59" xfId="0" applyNumberFormat="1" applyFont="1" applyBorder="1" applyAlignment="1" applyProtection="1">
      <alignment horizontal="center" vertical="center"/>
      <protection hidden="1"/>
    </xf>
    <xf numFmtId="164" fontId="2" fillId="0" borderId="18" xfId="0" applyNumberFormat="1" applyFont="1" applyBorder="1" applyAlignment="1" applyProtection="1">
      <alignment horizontal="center" vertical="center"/>
      <protection hidden="1"/>
    </xf>
    <xf numFmtId="3" fontId="2" fillId="0" borderId="4" xfId="0" applyNumberFormat="1" applyFont="1" applyBorder="1" applyAlignment="1" applyProtection="1">
      <alignment horizontal="center" vertical="center"/>
      <protection hidden="1"/>
    </xf>
    <xf numFmtId="164" fontId="2" fillId="0" borderId="12" xfId="0" applyNumberFormat="1" applyFont="1" applyBorder="1" applyAlignment="1" applyProtection="1">
      <alignment horizontal="center" vertical="center"/>
      <protection hidden="1"/>
    </xf>
    <xf numFmtId="3" fontId="2" fillId="0" borderId="5" xfId="0" applyNumberFormat="1" applyFont="1" applyBorder="1" applyAlignment="1" applyProtection="1">
      <alignment horizontal="center" vertical="center"/>
      <protection hidden="1"/>
    </xf>
    <xf numFmtId="3" fontId="14" fillId="0" borderId="2" xfId="0" applyNumberFormat="1" applyFont="1" applyBorder="1" applyAlignment="1">
      <alignment horizontal="center"/>
    </xf>
    <xf numFmtId="3" fontId="14" fillId="0" borderId="1" xfId="0" applyNumberFormat="1" applyFont="1" applyBorder="1" applyAlignment="1">
      <alignment horizontal="center"/>
    </xf>
    <xf numFmtId="0" fontId="14" fillId="4" borderId="21" xfId="0" applyFont="1" applyFill="1" applyBorder="1"/>
    <xf numFmtId="0" fontId="14" fillId="0" borderId="76" xfId="0" applyFont="1" applyBorder="1" applyAlignment="1">
      <alignment horizontal="left"/>
    </xf>
    <xf numFmtId="164" fontId="5" fillId="0" borderId="16" xfId="0" applyNumberFormat="1" applyFont="1" applyBorder="1" applyAlignment="1" applyProtection="1">
      <alignment horizontal="center" vertical="center"/>
      <protection hidden="1"/>
    </xf>
    <xf numFmtId="0" fontId="8" fillId="0" borderId="29" xfId="0" applyFont="1" applyBorder="1" applyAlignment="1" applyProtection="1">
      <alignment horizontal="center" vertical="center"/>
      <protection hidden="1"/>
    </xf>
    <xf numFmtId="3" fontId="2" fillId="0" borderId="29" xfId="0" applyNumberFormat="1" applyFont="1" applyBorder="1" applyAlignment="1" applyProtection="1">
      <alignment horizontal="center" vertical="center"/>
      <protection hidden="1"/>
    </xf>
    <xf numFmtId="1" fontId="5" fillId="0" borderId="12" xfId="0" applyNumberFormat="1" applyFont="1" applyBorder="1" applyAlignment="1" applyProtection="1">
      <alignment horizontal="center" vertical="center"/>
      <protection hidden="1"/>
    </xf>
    <xf numFmtId="164" fontId="5" fillId="0" borderId="20" xfId="0" applyNumberFormat="1" applyFont="1" applyBorder="1" applyAlignment="1" applyProtection="1">
      <alignment horizontal="center" vertical="center"/>
      <protection hidden="1"/>
    </xf>
    <xf numFmtId="0" fontId="3" fillId="0" borderId="3" xfId="0" applyFont="1" applyBorder="1" applyAlignment="1" applyProtection="1">
      <alignment horizontal="left" vertical="center" wrapText="1"/>
      <protection hidden="1"/>
    </xf>
    <xf numFmtId="0" fontId="5" fillId="0" borderId="7" xfId="0" applyFont="1" applyBorder="1" applyAlignment="1" applyProtection="1">
      <alignment horizontal="center" vertical="center"/>
      <protection hidden="1"/>
    </xf>
    <xf numFmtId="3" fontId="5" fillId="0" borderId="7" xfId="0" applyNumberFormat="1" applyFont="1" applyBorder="1" applyAlignment="1" applyProtection="1">
      <alignment horizontal="center" vertical="center"/>
      <protection hidden="1"/>
    </xf>
    <xf numFmtId="3" fontId="5" fillId="0" borderId="21" xfId="0" applyNumberFormat="1" applyFont="1" applyBorder="1" applyAlignment="1" applyProtection="1">
      <alignment horizontal="center" vertical="center"/>
      <protection hidden="1"/>
    </xf>
    <xf numFmtId="3" fontId="2" fillId="0" borderId="46" xfId="0" applyNumberFormat="1" applyFont="1" applyBorder="1" applyAlignment="1" applyProtection="1">
      <alignment horizontal="center" vertical="center"/>
      <protection hidden="1"/>
    </xf>
    <xf numFmtId="3" fontId="5" fillId="0" borderId="26" xfId="0" applyNumberFormat="1" applyFont="1" applyBorder="1" applyAlignment="1" applyProtection="1">
      <alignment horizontal="center" vertical="center"/>
      <protection hidden="1"/>
    </xf>
    <xf numFmtId="0" fontId="5" fillId="0" borderId="38" xfId="0" applyFont="1" applyBorder="1" applyAlignment="1">
      <alignment horizontal="center" vertical="center"/>
    </xf>
    <xf numFmtId="0" fontId="14" fillId="3" borderId="21" xfId="0" applyFont="1" applyFill="1" applyBorder="1"/>
    <xf numFmtId="164" fontId="5" fillId="0" borderId="71" xfId="0" applyNumberFormat="1" applyFont="1" applyBorder="1" applyAlignment="1" applyProtection="1">
      <alignment horizontal="center" vertical="center"/>
      <protection hidden="1"/>
    </xf>
    <xf numFmtId="0" fontId="3" fillId="0" borderId="20" xfId="0" applyFont="1" applyBorder="1" applyAlignment="1" applyProtection="1">
      <alignment vertical="center" wrapText="1"/>
      <protection hidden="1"/>
    </xf>
    <xf numFmtId="0" fontId="3" fillId="0" borderId="3" xfId="0" applyFont="1" applyBorder="1" applyAlignment="1" applyProtection="1">
      <alignment vertical="center" wrapText="1"/>
      <protection hidden="1"/>
    </xf>
    <xf numFmtId="0" fontId="3" fillId="0" borderId="82" xfId="0" applyFont="1" applyBorder="1" applyAlignment="1" applyProtection="1">
      <alignment horizontal="left" vertical="center" wrapText="1"/>
      <protection hidden="1"/>
    </xf>
    <xf numFmtId="164" fontId="5" fillId="0" borderId="21" xfId="0" applyNumberFormat="1" applyFont="1" applyBorder="1" applyAlignment="1" applyProtection="1">
      <alignment horizontal="center" vertical="center"/>
      <protection hidden="1"/>
    </xf>
    <xf numFmtId="0" fontId="5" fillId="0" borderId="21" xfId="0" applyFont="1" applyBorder="1" applyAlignment="1" applyProtection="1">
      <alignment horizontal="center" vertical="center"/>
      <protection hidden="1"/>
    </xf>
    <xf numFmtId="3" fontId="8" fillId="0" borderId="21" xfId="0" applyNumberFormat="1" applyFont="1" applyBorder="1" applyAlignment="1" applyProtection="1">
      <alignment horizontal="center" vertical="center"/>
      <protection hidden="1"/>
    </xf>
    <xf numFmtId="0" fontId="8" fillId="0" borderId="21" xfId="0" applyFont="1" applyBorder="1" applyAlignment="1" applyProtection="1">
      <alignment horizontal="center" vertical="center"/>
      <protection hidden="1"/>
    </xf>
    <xf numFmtId="0" fontId="18" fillId="0" borderId="21" xfId="0" applyFont="1" applyBorder="1" applyAlignment="1" applyProtection="1">
      <alignment horizontal="center" vertical="center"/>
      <protection hidden="1"/>
    </xf>
    <xf numFmtId="0" fontId="6" fillId="0" borderId="21" xfId="0" applyFont="1" applyBorder="1" applyAlignment="1" applyProtection="1">
      <alignment horizontal="center" vertical="center"/>
      <protection hidden="1"/>
    </xf>
    <xf numFmtId="164" fontId="2" fillId="0" borderId="21" xfId="0" applyNumberFormat="1" applyFont="1" applyBorder="1" applyAlignment="1" applyProtection="1">
      <alignment horizontal="center" vertical="center"/>
      <protection hidden="1"/>
    </xf>
    <xf numFmtId="164" fontId="5" fillId="0" borderId="32" xfId="0" applyNumberFormat="1" applyFont="1" applyBorder="1" applyAlignment="1" applyProtection="1">
      <alignment horizontal="center" vertical="center"/>
      <protection hidden="1"/>
    </xf>
    <xf numFmtId="0" fontId="5" fillId="0" borderId="59"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46" xfId="0" applyFont="1" applyBorder="1" applyAlignment="1" applyProtection="1">
      <alignment horizontal="center" vertical="center"/>
      <protection hidden="1"/>
    </xf>
    <xf numFmtId="3" fontId="8" fillId="0" borderId="32" xfId="0" applyNumberFormat="1" applyFont="1" applyBorder="1" applyAlignment="1" applyProtection="1">
      <alignment horizontal="center" vertical="center"/>
      <protection hidden="1"/>
    </xf>
    <xf numFmtId="0" fontId="18" fillId="0" borderId="59" xfId="0" applyFont="1" applyBorder="1" applyAlignment="1" applyProtection="1">
      <alignment horizontal="center" vertical="center"/>
      <protection hidden="1"/>
    </xf>
    <xf numFmtId="3" fontId="8" fillId="0" borderId="18" xfId="0" applyNumberFormat="1" applyFont="1" applyBorder="1" applyAlignment="1" applyProtection="1">
      <alignment horizontal="center" vertical="center"/>
      <protection hidden="1"/>
    </xf>
    <xf numFmtId="0" fontId="18" fillId="0" borderId="4" xfId="0" applyFont="1" applyBorder="1" applyAlignment="1" applyProtection="1">
      <alignment horizontal="center" vertical="center"/>
      <protection hidden="1"/>
    </xf>
    <xf numFmtId="3" fontId="8" fillId="0" borderId="20" xfId="0" applyNumberFormat="1" applyFont="1" applyBorder="1" applyAlignment="1" applyProtection="1">
      <alignment horizontal="center" vertical="center"/>
      <protection hidden="1"/>
    </xf>
    <xf numFmtId="0" fontId="18" fillId="0" borderId="46" xfId="0" applyFont="1" applyBorder="1" applyAlignment="1" applyProtection="1">
      <alignment horizontal="center" vertical="center"/>
      <protection hidden="1"/>
    </xf>
    <xf numFmtId="164" fontId="2" fillId="0" borderId="81" xfId="0" applyNumberFormat="1" applyFont="1" applyBorder="1" applyAlignment="1" applyProtection="1">
      <alignment horizontal="center" vertical="center"/>
      <protection hidden="1"/>
    </xf>
    <xf numFmtId="164" fontId="2" fillId="0" borderId="71" xfId="0" applyNumberFormat="1" applyFont="1" applyBorder="1" applyAlignment="1" applyProtection="1">
      <alignment horizontal="center" vertical="center"/>
      <protection hidden="1"/>
    </xf>
    <xf numFmtId="164" fontId="2" fillId="0" borderId="55" xfId="0" applyNumberFormat="1"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1" fontId="5" fillId="0" borderId="20" xfId="0" applyNumberFormat="1" applyFont="1" applyBorder="1" applyAlignment="1" applyProtection="1">
      <alignment horizontal="center" vertical="center"/>
      <protection hidden="1"/>
    </xf>
    <xf numFmtId="1" fontId="5" fillId="0" borderId="16" xfId="0" applyNumberFormat="1" applyFont="1" applyBorder="1" applyAlignment="1" applyProtection="1">
      <alignment horizontal="center" vertical="center"/>
      <protection hidden="1"/>
    </xf>
    <xf numFmtId="1" fontId="5" fillId="0" borderId="71" xfId="0" applyNumberFormat="1" applyFont="1" applyBorder="1" applyAlignment="1" applyProtection="1">
      <alignment horizontal="center" vertical="center"/>
      <protection hidden="1"/>
    </xf>
    <xf numFmtId="0" fontId="4" fillId="0" borderId="56" xfId="0" applyFont="1" applyBorder="1" applyAlignment="1">
      <alignment horizontal="left" vertical="center"/>
    </xf>
    <xf numFmtId="0" fontId="4" fillId="0" borderId="80" xfId="0" applyFont="1" applyBorder="1" applyAlignment="1">
      <alignment horizontal="left" vertical="center"/>
    </xf>
    <xf numFmtId="0" fontId="4" fillId="0" borderId="57" xfId="0" applyFont="1" applyBorder="1" applyAlignment="1">
      <alignment horizontal="left" vertical="center"/>
    </xf>
    <xf numFmtId="0" fontId="4" fillId="0" borderId="53" xfId="0" applyFont="1" applyBorder="1" applyAlignment="1">
      <alignment horizontal="left" vertical="center"/>
    </xf>
    <xf numFmtId="1" fontId="2" fillId="0" borderId="32" xfId="0" applyNumberFormat="1" applyFont="1" applyBorder="1" applyAlignment="1">
      <alignment horizontal="center" vertical="center"/>
    </xf>
    <xf numFmtId="0" fontId="3" fillId="0" borderId="29" xfId="0" applyFont="1" applyBorder="1" applyAlignment="1">
      <alignment wrapText="1"/>
    </xf>
    <xf numFmtId="0" fontId="2" fillId="0" borderId="29" xfId="0" applyFont="1" applyBorder="1"/>
    <xf numFmtId="0" fontId="0" fillId="0" borderId="59" xfId="0" applyBorder="1"/>
    <xf numFmtId="0" fontId="3" fillId="0" borderId="13" xfId="0" applyFont="1" applyBorder="1" applyAlignment="1">
      <alignment wrapText="1"/>
    </xf>
    <xf numFmtId="1" fontId="2" fillId="0" borderId="28" xfId="0" applyNumberFormat="1" applyFont="1" applyBorder="1" applyAlignment="1">
      <alignment horizontal="center" vertical="center"/>
    </xf>
    <xf numFmtId="0" fontId="6" fillId="0" borderId="56" xfId="0" applyFont="1" applyBorder="1" applyAlignment="1">
      <alignment horizontal="left" vertical="center"/>
    </xf>
    <xf numFmtId="3" fontId="20" fillId="0" borderId="56" xfId="0" applyNumberFormat="1" applyFont="1" applyBorder="1" applyAlignment="1">
      <alignment horizontal="center"/>
    </xf>
    <xf numFmtId="0" fontId="14" fillId="0" borderId="35" xfId="0" applyFont="1" applyBorder="1"/>
    <xf numFmtId="1" fontId="2" fillId="0" borderId="31" xfId="0" applyNumberFormat="1" applyFont="1" applyBorder="1" applyAlignment="1">
      <alignment horizontal="center" vertical="center"/>
    </xf>
    <xf numFmtId="1" fontId="2" fillId="0" borderId="84" xfId="0" applyNumberFormat="1" applyFont="1" applyBorder="1" applyAlignment="1">
      <alignment horizontal="center" vertical="center"/>
    </xf>
    <xf numFmtId="0" fontId="11" fillId="4" borderId="12" xfId="0" applyFont="1" applyFill="1" applyBorder="1" applyAlignment="1" applyProtection="1">
      <alignment horizontal="center" vertical="center"/>
      <protection locked="0" hidden="1"/>
    </xf>
    <xf numFmtId="3" fontId="27" fillId="4" borderId="20" xfId="0" applyNumberFormat="1" applyFont="1" applyFill="1" applyBorder="1" applyAlignment="1">
      <alignment horizontal="center"/>
    </xf>
    <xf numFmtId="165" fontId="16" fillId="0" borderId="35" xfId="0" applyNumberFormat="1" applyFont="1" applyBorder="1" applyAlignment="1" applyProtection="1">
      <alignment horizontal="center" vertical="center"/>
      <protection hidden="1"/>
    </xf>
    <xf numFmtId="165" fontId="16" fillId="0" borderId="36" xfId="0" applyNumberFormat="1" applyFont="1" applyBorder="1" applyAlignment="1" applyProtection="1">
      <alignment horizontal="center" vertical="center"/>
      <protection hidden="1"/>
    </xf>
    <xf numFmtId="3" fontId="16" fillId="0" borderId="35" xfId="0" applyNumberFormat="1" applyFont="1" applyBorder="1" applyAlignment="1" applyProtection="1">
      <alignment horizontal="center" vertical="center"/>
      <protection hidden="1"/>
    </xf>
    <xf numFmtId="3" fontId="16" fillId="0" borderId="36" xfId="0" applyNumberFormat="1" applyFont="1" applyBorder="1" applyAlignment="1" applyProtection="1">
      <alignment horizontal="center" vertical="center"/>
      <protection hidden="1"/>
    </xf>
    <xf numFmtId="0" fontId="15" fillId="0" borderId="35" xfId="0" applyFont="1" applyBorder="1" applyAlignment="1" applyProtection="1">
      <alignment horizontal="center" vertical="center"/>
      <protection hidden="1"/>
    </xf>
    <xf numFmtId="0" fontId="15" fillId="0" borderId="36" xfId="0" applyFont="1" applyBorder="1" applyAlignment="1" applyProtection="1">
      <alignment horizontal="center" vertical="center"/>
      <protection hidden="1"/>
    </xf>
    <xf numFmtId="0" fontId="13" fillId="0" borderId="35" xfId="0" applyFont="1" applyBorder="1" applyAlignment="1" applyProtection="1">
      <alignment horizontal="center" vertical="center"/>
      <protection hidden="1"/>
    </xf>
    <xf numFmtId="0" fontId="13" fillId="0" borderId="36" xfId="0" applyFont="1" applyBorder="1" applyAlignment="1" applyProtection="1">
      <alignment horizontal="center" vertical="center"/>
      <protection hidden="1"/>
    </xf>
    <xf numFmtId="0" fontId="3" fillId="0" borderId="35" xfId="0" applyFont="1" applyBorder="1" applyAlignment="1" applyProtection="1">
      <alignment horizontal="center" vertical="center" wrapText="1"/>
      <protection hidden="1"/>
    </xf>
    <xf numFmtId="0" fontId="3" fillId="0" borderId="36" xfId="0" applyFont="1" applyBorder="1" applyAlignment="1" applyProtection="1">
      <alignment horizontal="center" vertical="center" wrapText="1"/>
      <protection hidden="1"/>
    </xf>
    <xf numFmtId="0" fontId="11" fillId="0" borderId="31" xfId="0" applyFont="1" applyBorder="1" applyAlignment="1" applyProtection="1">
      <alignment horizontal="center" vertical="center"/>
      <protection locked="0" hidden="1"/>
    </xf>
    <xf numFmtId="0" fontId="0" fillId="0" borderId="34" xfId="0" applyBorder="1" applyAlignment="1">
      <alignment horizontal="center" vertical="center"/>
    </xf>
    <xf numFmtId="164" fontId="3" fillId="0" borderId="35" xfId="0" applyNumberFormat="1" applyFont="1" applyBorder="1" applyAlignment="1" applyProtection="1">
      <alignment horizontal="center" vertical="center"/>
      <protection hidden="1"/>
    </xf>
    <xf numFmtId="164" fontId="3" fillId="0" borderId="36" xfId="0" applyNumberFormat="1" applyFont="1" applyBorder="1" applyAlignment="1" applyProtection="1">
      <alignment horizontal="center" vertical="center"/>
      <protection hidden="1"/>
    </xf>
    <xf numFmtId="0" fontId="3" fillId="0" borderId="35" xfId="0" applyFont="1" applyBorder="1" applyAlignment="1" applyProtection="1">
      <alignment horizontal="left" vertical="center" wrapText="1"/>
      <protection hidden="1"/>
    </xf>
    <xf numFmtId="0" fontId="3" fillId="0" borderId="36" xfId="0" applyFont="1" applyBorder="1" applyAlignment="1" applyProtection="1">
      <alignment horizontal="left" vertical="center" wrapText="1"/>
      <protection hidden="1"/>
    </xf>
    <xf numFmtId="0" fontId="12" fillId="0" borderId="0" xfId="0" applyFont="1" applyAlignment="1" applyProtection="1">
      <alignment horizontal="left"/>
      <protection locked="0" hidden="1"/>
    </xf>
    <xf numFmtId="0" fontId="13" fillId="0" borderId="37" xfId="0" applyFont="1" applyBorder="1" applyAlignment="1" applyProtection="1">
      <alignment horizontal="center" vertical="center"/>
      <protection hidden="1"/>
    </xf>
    <xf numFmtId="0" fontId="3" fillId="0" borderId="22" xfId="0" applyFont="1" applyBorder="1" applyAlignment="1" applyProtection="1">
      <alignment horizontal="left" vertical="center" wrapText="1"/>
      <protection hidden="1"/>
    </xf>
    <xf numFmtId="0" fontId="3" fillId="0" borderId="23" xfId="0" applyFont="1" applyBorder="1" applyAlignment="1" applyProtection="1">
      <alignment horizontal="left" vertical="center" wrapText="1"/>
      <protection hidden="1"/>
    </xf>
    <xf numFmtId="0" fontId="14" fillId="0" borderId="38" xfId="0" applyFont="1" applyBorder="1"/>
    <xf numFmtId="0" fontId="0" fillId="0" borderId="39" xfId="0" applyBorder="1"/>
    <xf numFmtId="0" fontId="0" fillId="0" borderId="22" xfId="0" applyBorder="1"/>
    <xf numFmtId="0" fontId="24" fillId="0" borderId="0" xfId="0" applyFont="1" applyAlignment="1">
      <alignment wrapText="1"/>
    </xf>
    <xf numFmtId="0" fontId="10" fillId="0" borderId="28" xfId="0" applyFont="1" applyBorder="1" applyAlignment="1" applyProtection="1">
      <alignment horizontal="center" vertical="center"/>
      <protection hidden="1"/>
    </xf>
    <xf numFmtId="0" fontId="10" fillId="0" borderId="26" xfId="0" applyFont="1" applyBorder="1" applyAlignment="1" applyProtection="1">
      <alignment horizontal="center" vertical="center"/>
      <protection hidden="1"/>
    </xf>
    <xf numFmtId="0" fontId="10" fillId="0" borderId="7" xfId="0" applyFont="1" applyBorder="1" applyAlignment="1" applyProtection="1">
      <alignment horizontal="center" vertical="center"/>
      <protection hidden="1"/>
    </xf>
    <xf numFmtId="0" fontId="3" fillId="0" borderId="22" xfId="0" applyFont="1" applyBorder="1" applyAlignment="1" applyProtection="1">
      <alignment vertical="center" wrapText="1"/>
      <protection hidden="1"/>
    </xf>
    <xf numFmtId="0" fontId="3" fillId="0" borderId="23" xfId="0" applyFont="1" applyBorder="1" applyAlignment="1" applyProtection="1">
      <alignment vertical="center" wrapText="1"/>
      <protection hidden="1"/>
    </xf>
    <xf numFmtId="0" fontId="11" fillId="0" borderId="34" xfId="0" applyFont="1" applyBorder="1" applyAlignment="1" applyProtection="1">
      <alignment horizontal="center" vertical="center"/>
      <protection locked="0" hidden="1"/>
    </xf>
    <xf numFmtId="0" fontId="4" fillId="0" borderId="35" xfId="0" applyFont="1" applyBorder="1" applyAlignment="1" applyProtection="1">
      <alignment horizontal="center" vertical="center" textRotation="90" wrapText="1"/>
      <protection hidden="1"/>
    </xf>
    <xf numFmtId="0" fontId="4" fillId="0" borderId="37" xfId="0" applyFont="1" applyBorder="1" applyAlignment="1" applyProtection="1">
      <alignment horizontal="center" vertical="center" textRotation="90" wrapText="1"/>
      <protection hidden="1"/>
    </xf>
    <xf numFmtId="0" fontId="4" fillId="0" borderId="36" xfId="0" applyFont="1" applyBorder="1" applyAlignment="1" applyProtection="1">
      <alignment horizontal="center" vertical="center" textRotation="90" wrapText="1"/>
      <protection hidden="1"/>
    </xf>
    <xf numFmtId="0" fontId="17" fillId="0" borderId="37" xfId="0" applyFont="1" applyBorder="1" applyAlignment="1" applyProtection="1">
      <alignment horizontal="center" vertical="center" textRotation="90"/>
      <protection hidden="1"/>
    </xf>
    <xf numFmtId="0" fontId="24" fillId="0" borderId="18"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0" xfId="0" applyFont="1" applyBorder="1" applyAlignment="1">
      <alignment horizontal="center" vertical="center" wrapText="1"/>
    </xf>
    <xf numFmtId="0" fontId="8" fillId="0" borderId="41" xfId="0" applyFont="1" applyBorder="1" applyAlignment="1" applyProtection="1">
      <alignment horizontal="center" vertical="center"/>
      <protection hidden="1"/>
    </xf>
    <xf numFmtId="0" fontId="8" fillId="0" borderId="42" xfId="0" applyFont="1" applyBorder="1" applyAlignment="1" applyProtection="1">
      <alignment horizontal="center" vertical="center"/>
      <protection hidden="1"/>
    </xf>
    <xf numFmtId="0" fontId="23" fillId="0" borderId="32" xfId="0" applyFont="1" applyBorder="1" applyAlignment="1">
      <alignment horizontal="center" vertical="center"/>
    </xf>
    <xf numFmtId="0" fontId="23" fillId="0" borderId="29" xfId="0" applyFont="1" applyBorder="1" applyAlignment="1">
      <alignment horizontal="center" vertical="center"/>
    </xf>
    <xf numFmtId="0" fontId="23" fillId="0" borderId="59" xfId="0" applyFont="1" applyBorder="1" applyAlignment="1">
      <alignment horizontal="center" vertical="center"/>
    </xf>
    <xf numFmtId="0" fontId="14" fillId="0" borderId="37" xfId="0" applyFont="1" applyBorder="1" applyAlignment="1" applyProtection="1">
      <alignment horizontal="center"/>
      <protection hidden="1"/>
    </xf>
    <xf numFmtId="0" fontId="6" fillId="0" borderId="24" xfId="0" applyFont="1" applyBorder="1" applyAlignment="1" applyProtection="1">
      <alignment horizontal="center" vertical="center"/>
      <protection hidden="1"/>
    </xf>
    <xf numFmtId="0" fontId="5" fillId="0" borderId="27" xfId="0" applyFont="1" applyBorder="1" applyAlignment="1" applyProtection="1">
      <alignment horizontal="center" vertical="center"/>
      <protection hidden="1"/>
    </xf>
    <xf numFmtId="0" fontId="5" fillId="0" borderId="25"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4" fillId="0" borderId="42" xfId="0" applyFont="1" applyBorder="1" applyAlignment="1" applyProtection="1">
      <alignment horizontal="left" vertical="center" wrapText="1"/>
      <protection locked="0" hidden="1"/>
    </xf>
    <xf numFmtId="0" fontId="22" fillId="0" borderId="42" xfId="0" applyFont="1" applyBorder="1" applyAlignment="1">
      <alignment horizontal="left" vertical="center" wrapText="1"/>
    </xf>
    <xf numFmtId="0" fontId="2" fillId="0" borderId="42" xfId="0" applyFont="1" applyBorder="1" applyAlignment="1" applyProtection="1">
      <alignment horizontal="left" vertical="center"/>
      <protection locked="0" hidden="1"/>
    </xf>
    <xf numFmtId="0" fontId="0" fillId="0" borderId="42" xfId="0" applyBorder="1" applyAlignment="1">
      <alignment horizontal="left" vertical="center"/>
    </xf>
    <xf numFmtId="0" fontId="0" fillId="0" borderId="43" xfId="0" applyBorder="1" applyAlignment="1">
      <alignment horizontal="left" vertical="center"/>
    </xf>
    <xf numFmtId="0" fontId="21" fillId="0" borderId="35" xfId="0" applyFont="1" applyBorder="1" applyAlignment="1">
      <alignment horizontal="center" vertical="center" wrapText="1"/>
    </xf>
    <xf numFmtId="0" fontId="21" fillId="0" borderId="37" xfId="0" applyFont="1" applyBorder="1" applyAlignment="1">
      <alignment horizontal="center" vertical="center" wrapText="1"/>
    </xf>
    <xf numFmtId="0" fontId="8" fillId="0" borderId="24" xfId="0" applyFont="1" applyBorder="1" applyAlignment="1" applyProtection="1">
      <alignment horizontal="center" vertical="center"/>
      <protection hidden="1"/>
    </xf>
    <xf numFmtId="0" fontId="12" fillId="0" borderId="39" xfId="0" applyFont="1" applyBorder="1" applyAlignment="1" applyProtection="1">
      <alignment horizontal="left"/>
      <protection locked="0" hidden="1"/>
    </xf>
    <xf numFmtId="0" fontId="0" fillId="0" borderId="36" xfId="0" applyBorder="1" applyAlignment="1">
      <alignment horizontal="center" vertical="center"/>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43" xfId="0" applyFont="1" applyBorder="1" applyAlignment="1">
      <alignment horizontal="center" vertical="center"/>
    </xf>
    <xf numFmtId="0" fontId="5" fillId="0" borderId="38" xfId="0" applyFont="1" applyBorder="1"/>
    <xf numFmtId="0" fontId="5" fillId="0" borderId="1" xfId="0" applyFont="1" applyBorder="1"/>
    <xf numFmtId="0" fontId="5" fillId="0" borderId="2" xfId="0" applyFont="1" applyBorder="1"/>
    <xf numFmtId="0" fontId="6" fillId="0" borderId="35" xfId="0" applyFont="1" applyBorder="1" applyAlignment="1">
      <alignment horizontal="center" vertical="center"/>
    </xf>
    <xf numFmtId="0" fontId="6" fillId="0" borderId="37"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5" fillId="0" borderId="50" xfId="0" applyFont="1" applyBorder="1" applyAlignment="1">
      <alignment horizontal="center" vertical="center"/>
    </xf>
    <xf numFmtId="0" fontId="5" fillId="0" borderId="56" xfId="0" applyFont="1" applyBorder="1" applyAlignment="1">
      <alignment horizontal="center" vertical="center"/>
    </xf>
    <xf numFmtId="49" fontId="5" fillId="0" borderId="51" xfId="0" applyNumberFormat="1" applyFont="1" applyBorder="1" applyAlignment="1">
      <alignment horizontal="center" vertical="center" wrapText="1"/>
    </xf>
    <xf numFmtId="49" fontId="5" fillId="0" borderId="57" xfId="0" applyNumberFormat="1" applyFont="1" applyBorder="1" applyAlignment="1">
      <alignment horizontal="center" vertical="center" wrapText="1"/>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8" xfId="0" applyFont="1" applyBorder="1" applyAlignment="1">
      <alignment horizontal="center" vertical="center"/>
    </xf>
    <xf numFmtId="0" fontId="12" fillId="0" borderId="0" xfId="0" applyFont="1" applyAlignment="1" applyProtection="1">
      <alignment horizontal="left"/>
      <protection locked="0"/>
    </xf>
    <xf numFmtId="0" fontId="0" fillId="0" borderId="0" xfId="0" applyAlignment="1" applyProtection="1">
      <alignment horizontal="left"/>
      <protection locked="0"/>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5" fillId="0" borderId="51" xfId="0" applyFont="1" applyBorder="1" applyAlignment="1">
      <alignment horizontal="center" vertical="center"/>
    </xf>
    <xf numFmtId="0" fontId="5" fillId="0" borderId="57" xfId="0" applyFont="1" applyBorder="1" applyAlignment="1">
      <alignment horizontal="center" vertical="center"/>
    </xf>
    <xf numFmtId="0" fontId="29" fillId="0" borderId="31" xfId="0" applyFont="1" applyBorder="1" applyAlignment="1" applyProtection="1">
      <alignment horizontal="center" vertical="center"/>
      <protection locked="0" hidden="1"/>
    </xf>
    <xf numFmtId="0" fontId="27" fillId="0" borderId="34" xfId="0" applyFont="1" applyBorder="1" applyAlignment="1">
      <alignment horizontal="center" vertical="center"/>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20" xfId="0" applyFont="1" applyBorder="1" applyAlignment="1">
      <alignment horizontal="center" vertical="center" wrapText="1"/>
    </xf>
    <xf numFmtId="49" fontId="5" fillId="0" borderId="21" xfId="0" applyNumberFormat="1" applyFont="1" applyBorder="1" applyAlignment="1">
      <alignment horizontal="center" vertical="center" wrapText="1"/>
    </xf>
    <xf numFmtId="0" fontId="3" fillId="0" borderId="44" xfId="0" applyFont="1" applyBorder="1" applyAlignment="1">
      <alignment horizontal="center" vertical="center" wrapText="1"/>
    </xf>
    <xf numFmtId="0" fontId="3" fillId="0" borderId="20" xfId="0" applyFont="1" applyBorder="1" applyAlignment="1">
      <alignment horizontal="center" vertical="center" wrapText="1"/>
    </xf>
    <xf numFmtId="0" fontId="6" fillId="0" borderId="36"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3" fillId="0" borderId="56" xfId="0" applyFont="1" applyBorder="1" applyAlignment="1">
      <alignment horizontal="center" vertical="center" wrapText="1"/>
    </xf>
    <xf numFmtId="0" fontId="19" fillId="0" borderId="39" xfId="0" applyFont="1" applyBorder="1" applyAlignment="1">
      <alignment horizontal="center" vertical="center"/>
    </xf>
    <xf numFmtId="0" fontId="19" fillId="0" borderId="22" xfId="0" applyFont="1" applyBorder="1" applyAlignment="1">
      <alignment horizontal="center" vertical="center"/>
    </xf>
    <xf numFmtId="0" fontId="4" fillId="0" borderId="40" xfId="0" applyFont="1" applyBorder="1" applyAlignment="1">
      <alignment horizontal="center" vertical="center"/>
    </xf>
    <xf numFmtId="0" fontId="8" fillId="0" borderId="40" xfId="0" applyFont="1" applyBorder="1" applyAlignment="1">
      <alignment horizontal="left" vertical="center"/>
    </xf>
    <xf numFmtId="0" fontId="8" fillId="0" borderId="23" xfId="0" applyFont="1" applyBorder="1" applyAlignment="1">
      <alignment horizontal="left" vertical="center"/>
    </xf>
    <xf numFmtId="0" fontId="4" fillId="0" borderId="78" xfId="0" applyFont="1" applyBorder="1" applyAlignment="1">
      <alignment horizontal="left" vertical="center"/>
    </xf>
    <xf numFmtId="0" fontId="0" fillId="0" borderId="76" xfId="0" applyBorder="1" applyAlignment="1">
      <alignment horizontal="left" vertical="center"/>
    </xf>
    <xf numFmtId="0" fontId="2" fillId="0" borderId="83" xfId="0" applyFont="1" applyBorder="1"/>
    <xf numFmtId="0" fontId="0" fillId="0" borderId="81" xfId="0" applyBorder="1"/>
    <xf numFmtId="0" fontId="2" fillId="0" borderId="31" xfId="0" applyFont="1" applyBorder="1"/>
    <xf numFmtId="0" fontId="2" fillId="0" borderId="70" xfId="0" applyFont="1" applyBorder="1"/>
    <xf numFmtId="0" fontId="0" fillId="0" borderId="71" xfId="0" applyBorder="1"/>
    <xf numFmtId="0" fontId="2" fillId="0" borderId="28" xfId="0" applyFont="1" applyBorder="1"/>
    <xf numFmtId="0" fontId="2" fillId="0" borderId="74" xfId="0" applyFont="1" applyBorder="1"/>
    <xf numFmtId="0" fontId="0" fillId="0" borderId="75" xfId="0" applyBorder="1"/>
    <xf numFmtId="0" fontId="2" fillId="0" borderId="84" xfId="0" applyFont="1" applyBorder="1"/>
    <xf numFmtId="0" fontId="13" fillId="0" borderId="39" xfId="0" applyFont="1" applyBorder="1" applyAlignment="1">
      <alignment horizontal="center"/>
    </xf>
    <xf numFmtId="0" fontId="21" fillId="0" borderId="39" xfId="0" applyFont="1" applyBorder="1" applyAlignment="1">
      <alignment horizontal="center"/>
    </xf>
    <xf numFmtId="0" fontId="4" fillId="0" borderId="62" xfId="0" applyFont="1" applyBorder="1" applyAlignment="1">
      <alignment horizontal="left" vertical="center"/>
    </xf>
    <xf numFmtId="0" fontId="0" fillId="0" borderId="63" xfId="0" applyBorder="1" applyAlignment="1">
      <alignment horizontal="left" vertical="center"/>
    </xf>
    <xf numFmtId="0" fontId="2" fillId="0" borderId="67" xfId="0" applyFont="1" applyBorder="1"/>
    <xf numFmtId="0" fontId="0" fillId="0" borderId="68" xfId="0" applyBorder="1"/>
    <xf numFmtId="0" fontId="2" fillId="0" borderId="11" xfId="0" applyFont="1" applyBorder="1"/>
    <xf numFmtId="0" fontId="0" fillId="0" borderId="73" xfId="0" applyBorder="1"/>
  </cellXfs>
  <cellStyles count="3">
    <cellStyle name="Čiarka 2" xfId="1" xr:uid="{00000000-0005-0000-0000-000000000000}"/>
    <cellStyle name="Normálna" xfId="0" builtinId="0"/>
    <cellStyle name="Normálne 5" xfId="2" xr:uid="{00000000-0005-0000-0000-000002000000}"/>
  </cellStyles>
  <dxfs count="457">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theme="3" tint="0.59996337778862885"/>
        </patternFill>
      </fill>
    </dxf>
    <dxf>
      <font>
        <strike val="0"/>
      </font>
      <fill>
        <patternFill patternType="none">
          <bgColor auto="1"/>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theme="3" tint="0.59996337778862885"/>
        </patternFill>
      </fill>
    </dxf>
    <dxf>
      <font>
        <strike val="0"/>
      </font>
      <fill>
        <patternFill patternType="none">
          <bgColor auto="1"/>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0000"/>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theme="3" tint="0.59996337778862885"/>
        </patternFill>
      </fill>
    </dxf>
    <dxf>
      <fill>
        <patternFill>
          <bgColor rgb="FFFFFF00"/>
        </patternFill>
      </fill>
    </dxf>
    <dxf>
      <font>
        <strike val="0"/>
      </font>
      <fill>
        <patternFill patternType="none">
          <bgColor auto="1"/>
        </patternFill>
      </fill>
    </dxf>
    <dxf>
      <fill>
        <patternFill>
          <bgColor rgb="FFFF0000"/>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theme="3" tint="0.59996337778862885"/>
        </patternFill>
      </fill>
    </dxf>
    <dxf>
      <font>
        <strike val="0"/>
      </font>
      <fill>
        <patternFill patternType="none">
          <bgColor auto="1"/>
        </patternFill>
      </fill>
    </dxf>
    <dxf>
      <fill>
        <patternFill>
          <bgColor rgb="FFFF0000"/>
        </patternFill>
      </fill>
    </dxf>
    <dxf>
      <fill>
        <patternFill>
          <bgColor rgb="FFFF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theme="3" tint="0.59996337778862885"/>
        </patternFill>
      </fill>
    </dxf>
    <dxf>
      <font>
        <strike val="0"/>
      </font>
      <fill>
        <patternFill patternType="none">
          <bgColor auto="1"/>
        </patternFill>
      </fill>
    </dxf>
    <dxf>
      <fill>
        <patternFill>
          <bgColor rgb="FFFF0000"/>
        </patternFill>
      </fill>
    </dxf>
    <dxf>
      <fill>
        <patternFill>
          <bgColor rgb="FFFF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s>
  <tableStyles count="0" defaultTableStyle="TableStyleMedium9" defaultPivotStyle="PivotStyleLight16"/>
  <colors>
    <mruColors>
      <color rgb="FF00FF00"/>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D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D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0D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0D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0D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0D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556260</xdr:colOff>
      <xdr:row>0</xdr:row>
      <xdr:rowOff>57150</xdr:rowOff>
    </xdr:from>
    <xdr:to>
      <xdr:col>10</xdr:col>
      <xdr:colOff>594360</xdr:colOff>
      <xdr:row>1</xdr:row>
      <xdr:rowOff>561975</xdr:rowOff>
    </xdr:to>
    <xdr:pic>
      <xdr:nvPicPr>
        <xdr:cNvPr id="18" name="Picture 1" descr="Znak%20SRZ">
          <a:extLst>
            <a:ext uri="{FF2B5EF4-FFF2-40B4-BE49-F238E27FC236}">
              <a16:creationId xmlns:a16="http://schemas.microsoft.com/office/drawing/2014/main" id="{00000000-0008-0000-0D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8260" y="571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0D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0D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0D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0D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0D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0D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0D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0D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0F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0F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0F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0F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0F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0F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0F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0F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0F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0F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0F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0F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0F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0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4" name="Picture 1" descr="Znak%20SRZ">
          <a:extLst>
            <a:ext uri="{FF2B5EF4-FFF2-40B4-BE49-F238E27FC236}">
              <a16:creationId xmlns:a16="http://schemas.microsoft.com/office/drawing/2014/main" id="{00000000-0008-0000-10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5" name="Picture 1" descr="Znak%20SRZ">
          <a:extLst>
            <a:ext uri="{FF2B5EF4-FFF2-40B4-BE49-F238E27FC236}">
              <a16:creationId xmlns:a16="http://schemas.microsoft.com/office/drawing/2014/main" id="{00000000-0008-0000-10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6" name="Picture 1" descr="Znak%20SRZ">
          <a:extLst>
            <a:ext uri="{FF2B5EF4-FFF2-40B4-BE49-F238E27FC236}">
              <a16:creationId xmlns:a16="http://schemas.microsoft.com/office/drawing/2014/main" id="{00000000-0008-0000-10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7" name="Picture 1" descr="Znak%20SRZ">
          <a:extLst>
            <a:ext uri="{FF2B5EF4-FFF2-40B4-BE49-F238E27FC236}">
              <a16:creationId xmlns:a16="http://schemas.microsoft.com/office/drawing/2014/main" id="{00000000-0008-0000-10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0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9" name="Picture 1" descr="Znak%20SRZ">
          <a:extLst>
            <a:ext uri="{FF2B5EF4-FFF2-40B4-BE49-F238E27FC236}">
              <a16:creationId xmlns:a16="http://schemas.microsoft.com/office/drawing/2014/main" id="{00000000-0008-0000-10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0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0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2" name="Picture 1" descr="Znak%20SRZ">
          <a:extLst>
            <a:ext uri="{FF2B5EF4-FFF2-40B4-BE49-F238E27FC236}">
              <a16:creationId xmlns:a16="http://schemas.microsoft.com/office/drawing/2014/main" id="{00000000-0008-0000-10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0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24" name="Picture 1" descr="Znak%20SRZ">
          <a:extLst>
            <a:ext uri="{FF2B5EF4-FFF2-40B4-BE49-F238E27FC236}">
              <a16:creationId xmlns:a16="http://schemas.microsoft.com/office/drawing/2014/main" id="{00000000-0008-0000-10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25" name="Picture 1" descr="Znak%20SRZ">
          <a:extLst>
            <a:ext uri="{FF2B5EF4-FFF2-40B4-BE49-F238E27FC236}">
              <a16:creationId xmlns:a16="http://schemas.microsoft.com/office/drawing/2014/main" id="{00000000-0008-0000-10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6" name="Picture 1" descr="Znak%20SRZ">
          <a:extLst>
            <a:ext uri="{FF2B5EF4-FFF2-40B4-BE49-F238E27FC236}">
              <a16:creationId xmlns:a16="http://schemas.microsoft.com/office/drawing/2014/main" id="{00000000-0008-0000-10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7" name="Picture 1" descr="Znak%20SRZ">
          <a:extLst>
            <a:ext uri="{FF2B5EF4-FFF2-40B4-BE49-F238E27FC236}">
              <a16:creationId xmlns:a16="http://schemas.microsoft.com/office/drawing/2014/main" id="{00000000-0008-0000-10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8" name="Picture 1" descr="Znak%20SRZ">
          <a:extLst>
            <a:ext uri="{FF2B5EF4-FFF2-40B4-BE49-F238E27FC236}">
              <a16:creationId xmlns:a16="http://schemas.microsoft.com/office/drawing/2014/main" id="{00000000-0008-0000-10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9" name="Picture 1" descr="Znak%20SRZ">
          <a:extLst>
            <a:ext uri="{FF2B5EF4-FFF2-40B4-BE49-F238E27FC236}">
              <a16:creationId xmlns:a16="http://schemas.microsoft.com/office/drawing/2014/main" id="{00000000-0008-0000-10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0" name="Picture 1" descr="Znak%20SRZ">
          <a:extLst>
            <a:ext uri="{FF2B5EF4-FFF2-40B4-BE49-F238E27FC236}">
              <a16:creationId xmlns:a16="http://schemas.microsoft.com/office/drawing/2014/main" id="{00000000-0008-0000-10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1" name="Picture 1" descr="Znak%20SRZ">
          <a:extLst>
            <a:ext uri="{FF2B5EF4-FFF2-40B4-BE49-F238E27FC236}">
              <a16:creationId xmlns:a16="http://schemas.microsoft.com/office/drawing/2014/main" id="{00000000-0008-0000-10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2" name="Picture 1" descr="Znak%20SRZ">
          <a:extLst>
            <a:ext uri="{FF2B5EF4-FFF2-40B4-BE49-F238E27FC236}">
              <a16:creationId xmlns:a16="http://schemas.microsoft.com/office/drawing/2014/main" id="{00000000-0008-0000-10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3" name="Picture 1" descr="Znak%20SRZ">
          <a:extLst>
            <a:ext uri="{FF2B5EF4-FFF2-40B4-BE49-F238E27FC236}">
              <a16:creationId xmlns:a16="http://schemas.microsoft.com/office/drawing/2014/main" id="{00000000-0008-0000-10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4" name="Picture 1" descr="Znak%20SRZ">
          <a:extLst>
            <a:ext uri="{FF2B5EF4-FFF2-40B4-BE49-F238E27FC236}">
              <a16:creationId xmlns:a16="http://schemas.microsoft.com/office/drawing/2014/main" id="{00000000-0008-0000-10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5" name="Picture 1" descr="Znak%20SRZ">
          <a:extLst>
            <a:ext uri="{FF2B5EF4-FFF2-40B4-BE49-F238E27FC236}">
              <a16:creationId xmlns:a16="http://schemas.microsoft.com/office/drawing/2014/main" id="{00000000-0008-0000-10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6" name="Picture 1" descr="Znak%20SRZ">
          <a:extLst>
            <a:ext uri="{FF2B5EF4-FFF2-40B4-BE49-F238E27FC236}">
              <a16:creationId xmlns:a16="http://schemas.microsoft.com/office/drawing/2014/main" id="{00000000-0008-0000-10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7" name="Picture 1" descr="Znak%20SRZ">
          <a:extLst>
            <a:ext uri="{FF2B5EF4-FFF2-40B4-BE49-F238E27FC236}">
              <a16:creationId xmlns:a16="http://schemas.microsoft.com/office/drawing/2014/main" id="{00000000-0008-0000-10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1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11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11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11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11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11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11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1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11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11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11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11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1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11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1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1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11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1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11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11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11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1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1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1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12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12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12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12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12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12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2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12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12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12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12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2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12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2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2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12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12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12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12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1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1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13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13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13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13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13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13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3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13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13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13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13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3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13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3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3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13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3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13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13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13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1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14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14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14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14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14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14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14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4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14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14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14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14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4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14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4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4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14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4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14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14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14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I37"/>
  <sheetViews>
    <sheetView workbookViewId="0">
      <selection sqref="A1:A2"/>
    </sheetView>
  </sheetViews>
  <sheetFormatPr defaultRowHeight="13.2" x14ac:dyDescent="0.25"/>
  <cols>
    <col min="1" max="1" width="26" customWidth="1"/>
    <col min="2" max="2" width="19.109375" customWidth="1"/>
    <col min="3" max="3" width="22.44140625" bestFit="1" customWidth="1"/>
    <col min="4" max="4" width="20.88671875" bestFit="1" customWidth="1"/>
    <col min="5" max="5" width="18" bestFit="1" customWidth="1"/>
    <col min="6" max="6" width="22.88671875" bestFit="1" customWidth="1"/>
    <col min="7" max="9" width="18" bestFit="1" customWidth="1"/>
  </cols>
  <sheetData>
    <row r="1" spans="1:9" x14ac:dyDescent="0.25">
      <c r="A1" s="235" t="s">
        <v>115</v>
      </c>
      <c r="B1" s="45" t="s">
        <v>27</v>
      </c>
      <c r="C1" s="45" t="s">
        <v>28</v>
      </c>
      <c r="D1" s="45" t="s">
        <v>29</v>
      </c>
      <c r="E1" s="45" t="s">
        <v>30</v>
      </c>
      <c r="F1" s="45" t="s">
        <v>31</v>
      </c>
      <c r="G1" s="45" t="s">
        <v>32</v>
      </c>
      <c r="H1" s="45" t="s">
        <v>33</v>
      </c>
      <c r="I1" s="45" t="s">
        <v>34</v>
      </c>
    </row>
    <row r="2" spans="1:9" ht="13.8" thickBot="1" x14ac:dyDescent="0.3">
      <c r="A2" s="236"/>
      <c r="B2" s="95" t="s">
        <v>35</v>
      </c>
      <c r="C2" s="95" t="s">
        <v>35</v>
      </c>
      <c r="D2" s="95" t="s">
        <v>35</v>
      </c>
      <c r="E2" s="95" t="s">
        <v>35</v>
      </c>
      <c r="F2" s="95" t="s">
        <v>35</v>
      </c>
      <c r="G2" s="95" t="s">
        <v>35</v>
      </c>
      <c r="H2" s="95" t="s">
        <v>35</v>
      </c>
      <c r="I2" s="95" t="s">
        <v>35</v>
      </c>
    </row>
    <row r="3" spans="1:9" ht="17.25" customHeight="1" x14ac:dyDescent="0.25">
      <c r="A3" s="207" t="s">
        <v>167</v>
      </c>
      <c r="B3" s="85" t="s">
        <v>117</v>
      </c>
      <c r="C3" s="86" t="s">
        <v>119</v>
      </c>
      <c r="D3" s="86" t="s">
        <v>120</v>
      </c>
      <c r="E3" s="86" t="s">
        <v>122</v>
      </c>
      <c r="F3" s="86" t="s">
        <v>165</v>
      </c>
      <c r="G3" s="86" t="s">
        <v>166</v>
      </c>
      <c r="H3" s="86" t="s">
        <v>189</v>
      </c>
      <c r="I3" s="87" t="s">
        <v>245</v>
      </c>
    </row>
    <row r="4" spans="1:9" ht="17.25" customHeight="1" thickBot="1" x14ac:dyDescent="0.3">
      <c r="A4" s="208"/>
      <c r="B4" s="88">
        <v>948171613</v>
      </c>
      <c r="C4" s="89"/>
      <c r="D4" s="89"/>
      <c r="E4" s="89"/>
      <c r="F4" s="120" t="s">
        <v>191</v>
      </c>
      <c r="G4" s="89"/>
      <c r="H4" s="89"/>
      <c r="I4" s="90"/>
    </row>
    <row r="5" spans="1:9" ht="17.25" customHeight="1" x14ac:dyDescent="0.25">
      <c r="A5" s="198" t="s">
        <v>168</v>
      </c>
      <c r="B5" s="85" t="s">
        <v>199</v>
      </c>
      <c r="C5" s="86" t="s">
        <v>190</v>
      </c>
      <c r="D5" s="86" t="s">
        <v>170</v>
      </c>
      <c r="E5" s="85" t="s">
        <v>169</v>
      </c>
      <c r="F5" s="86" t="s">
        <v>171</v>
      </c>
      <c r="G5" s="86" t="s">
        <v>200</v>
      </c>
      <c r="H5" s="86" t="s">
        <v>201</v>
      </c>
      <c r="I5" s="87" t="s">
        <v>225</v>
      </c>
    </row>
    <row r="6" spans="1:9" ht="17.25" customHeight="1" thickBot="1" x14ac:dyDescent="0.3">
      <c r="A6" s="199"/>
      <c r="B6" s="88">
        <v>908257254</v>
      </c>
      <c r="C6" s="92"/>
      <c r="D6" s="89"/>
      <c r="E6" s="89"/>
      <c r="F6" s="120" t="s">
        <v>191</v>
      </c>
      <c r="G6" s="89"/>
      <c r="H6" s="89"/>
      <c r="I6" s="90"/>
    </row>
    <row r="7" spans="1:9" ht="17.25" customHeight="1" x14ac:dyDescent="0.25">
      <c r="A7" s="198" t="s">
        <v>172</v>
      </c>
      <c r="B7" s="85" t="s">
        <v>123</v>
      </c>
      <c r="C7" s="86" t="s">
        <v>124</v>
      </c>
      <c r="D7" s="86" t="s">
        <v>125</v>
      </c>
      <c r="E7" s="86" t="s">
        <v>126</v>
      </c>
      <c r="F7" s="86" t="s">
        <v>127</v>
      </c>
      <c r="G7" s="86" t="s">
        <v>128</v>
      </c>
      <c r="H7" s="86" t="s">
        <v>129</v>
      </c>
      <c r="I7" s="87" t="s">
        <v>202</v>
      </c>
    </row>
    <row r="8" spans="1:9" ht="17.25" customHeight="1" thickBot="1" x14ac:dyDescent="0.3">
      <c r="A8" s="199"/>
      <c r="B8" s="88">
        <v>907194520</v>
      </c>
      <c r="C8" s="89"/>
      <c r="D8" s="89"/>
      <c r="E8" s="89"/>
      <c r="F8" s="89"/>
      <c r="G8" s="89"/>
      <c r="H8" s="89"/>
      <c r="I8" s="90"/>
    </row>
    <row r="9" spans="1:9" ht="17.25" customHeight="1" x14ac:dyDescent="0.25">
      <c r="A9" s="198" t="s">
        <v>192</v>
      </c>
      <c r="B9" s="85" t="s">
        <v>193</v>
      </c>
      <c r="C9" s="86" t="s">
        <v>194</v>
      </c>
      <c r="D9" s="86" t="s">
        <v>195</v>
      </c>
      <c r="E9" s="86" t="s">
        <v>186</v>
      </c>
      <c r="F9" s="86" t="s">
        <v>196</v>
      </c>
      <c r="G9" s="86" t="s">
        <v>197</v>
      </c>
      <c r="H9" s="86" t="s">
        <v>203</v>
      </c>
      <c r="I9" s="87"/>
    </row>
    <row r="10" spans="1:9" ht="17.25" customHeight="1" thickBot="1" x14ac:dyDescent="0.3">
      <c r="A10" s="199"/>
      <c r="B10" s="174" t="s">
        <v>198</v>
      </c>
      <c r="C10" s="99"/>
      <c r="D10" s="99"/>
      <c r="E10" s="99"/>
      <c r="F10" s="99"/>
      <c r="G10" s="99"/>
      <c r="H10" s="89"/>
      <c r="I10" s="90"/>
    </row>
    <row r="11" spans="1:9" ht="17.25" customHeight="1" x14ac:dyDescent="0.25">
      <c r="A11" s="198" t="s">
        <v>173</v>
      </c>
      <c r="B11" s="86" t="s">
        <v>174</v>
      </c>
      <c r="C11" s="86" t="s">
        <v>175</v>
      </c>
      <c r="D11" s="86" t="s">
        <v>177</v>
      </c>
      <c r="E11" s="86" t="s">
        <v>176</v>
      </c>
      <c r="F11" s="86" t="s">
        <v>204</v>
      </c>
      <c r="G11" s="86" t="s">
        <v>205</v>
      </c>
      <c r="H11" s="86" t="s">
        <v>246</v>
      </c>
      <c r="I11" s="87"/>
    </row>
    <row r="12" spans="1:9" ht="17.25" customHeight="1" thickBot="1" x14ac:dyDescent="0.3">
      <c r="A12" s="199"/>
      <c r="B12" s="179" t="s">
        <v>248</v>
      </c>
      <c r="C12" s="89"/>
      <c r="D12" s="89"/>
      <c r="E12" s="89"/>
      <c r="F12" s="89"/>
      <c r="G12" s="89"/>
      <c r="H12" s="89"/>
      <c r="I12" s="101"/>
    </row>
    <row r="13" spans="1:9" ht="17.25" customHeight="1" x14ac:dyDescent="0.25">
      <c r="A13" s="198" t="s">
        <v>226</v>
      </c>
      <c r="B13" s="85" t="s">
        <v>134</v>
      </c>
      <c r="C13" s="86" t="s">
        <v>135</v>
      </c>
      <c r="D13" s="86" t="s">
        <v>178</v>
      </c>
      <c r="E13" s="86" t="s">
        <v>136</v>
      </c>
      <c r="F13" s="86" t="s">
        <v>137</v>
      </c>
      <c r="G13" s="86" t="s">
        <v>206</v>
      </c>
      <c r="H13" s="86" t="s">
        <v>207</v>
      </c>
      <c r="I13" s="87" t="s">
        <v>227</v>
      </c>
    </row>
    <row r="14" spans="1:9" ht="17.25" customHeight="1" thickBot="1" x14ac:dyDescent="0.3">
      <c r="A14" s="199"/>
      <c r="B14" s="118">
        <v>907088588</v>
      </c>
      <c r="C14" s="89"/>
      <c r="D14" s="89"/>
      <c r="E14" s="120" t="s">
        <v>249</v>
      </c>
      <c r="F14" s="89"/>
      <c r="G14" s="89"/>
      <c r="H14" s="89"/>
      <c r="I14" s="90"/>
    </row>
    <row r="15" spans="1:9" ht="17.25" customHeight="1" x14ac:dyDescent="0.25">
      <c r="A15" s="194" t="s">
        <v>180</v>
      </c>
      <c r="B15" s="85" t="s">
        <v>138</v>
      </c>
      <c r="C15" s="86" t="s">
        <v>139</v>
      </c>
      <c r="D15" s="86" t="s">
        <v>140</v>
      </c>
      <c r="E15" s="86" t="s">
        <v>142</v>
      </c>
      <c r="F15" s="86" t="s">
        <v>141</v>
      </c>
      <c r="G15" s="86" t="s">
        <v>181</v>
      </c>
      <c r="H15" s="86"/>
      <c r="I15" s="87"/>
    </row>
    <row r="16" spans="1:9" ht="17.25" customHeight="1" thickBot="1" x14ac:dyDescent="0.3">
      <c r="A16" s="195"/>
      <c r="B16" s="119">
        <v>948020876</v>
      </c>
      <c r="C16" s="89"/>
      <c r="D16" s="89"/>
      <c r="E16" s="91"/>
      <c r="F16" s="89"/>
      <c r="G16" s="89"/>
      <c r="H16" s="134"/>
      <c r="I16" s="90"/>
    </row>
    <row r="17" spans="1:9" ht="17.25" customHeight="1" x14ac:dyDescent="0.25">
      <c r="A17" s="194" t="s">
        <v>209</v>
      </c>
      <c r="B17" s="85" t="s">
        <v>143</v>
      </c>
      <c r="C17" s="86" t="s">
        <v>144</v>
      </c>
      <c r="D17" s="98" t="s">
        <v>145</v>
      </c>
      <c r="E17" s="86" t="s">
        <v>146</v>
      </c>
      <c r="F17" s="86" t="s">
        <v>147</v>
      </c>
      <c r="G17" s="121" t="s">
        <v>148</v>
      </c>
      <c r="H17" s="86" t="s">
        <v>208</v>
      </c>
      <c r="I17" s="87"/>
    </row>
    <row r="18" spans="1:9" ht="17.25" customHeight="1" thickBot="1" x14ac:dyDescent="0.3">
      <c r="A18" s="195"/>
      <c r="B18" s="179" t="s">
        <v>250</v>
      </c>
      <c r="C18" s="89"/>
      <c r="D18" s="89"/>
      <c r="E18" s="120" t="s">
        <v>211</v>
      </c>
      <c r="F18" s="89"/>
      <c r="G18" s="96"/>
      <c r="H18" s="134"/>
      <c r="I18" s="90"/>
    </row>
    <row r="19" spans="1:9" ht="17.25" customHeight="1" x14ac:dyDescent="0.25">
      <c r="A19" s="194" t="s">
        <v>185</v>
      </c>
      <c r="B19" s="85" t="s">
        <v>150</v>
      </c>
      <c r="C19" s="86" t="s">
        <v>121</v>
      </c>
      <c r="D19" s="86" t="s">
        <v>179</v>
      </c>
      <c r="E19" s="86" t="s">
        <v>151</v>
      </c>
      <c r="F19" s="86" t="s">
        <v>152</v>
      </c>
      <c r="G19" s="86" t="s">
        <v>163</v>
      </c>
      <c r="H19" s="86" t="s">
        <v>118</v>
      </c>
      <c r="I19" s="175" t="s">
        <v>149</v>
      </c>
    </row>
    <row r="20" spans="1:9" ht="17.25" customHeight="1" thickBot="1" x14ac:dyDescent="0.3">
      <c r="A20" s="195"/>
      <c r="B20" s="118">
        <v>911811980</v>
      </c>
      <c r="C20" s="92"/>
      <c r="D20" s="92"/>
      <c r="E20" s="92"/>
      <c r="F20" s="89"/>
      <c r="G20" s="89"/>
      <c r="H20" s="89"/>
      <c r="I20" s="90"/>
    </row>
    <row r="21" spans="1:9" ht="17.25" customHeight="1" x14ac:dyDescent="0.25">
      <c r="A21" s="194" t="s">
        <v>182</v>
      </c>
      <c r="B21" s="85" t="s">
        <v>153</v>
      </c>
      <c r="C21" s="86" t="s">
        <v>154</v>
      </c>
      <c r="D21" s="86" t="s">
        <v>155</v>
      </c>
      <c r="E21" s="86" t="s">
        <v>156</v>
      </c>
      <c r="F21" s="86" t="s">
        <v>183</v>
      </c>
      <c r="G21" s="93" t="s">
        <v>184</v>
      </c>
      <c r="H21" s="86" t="s">
        <v>210</v>
      </c>
      <c r="I21" s="87" t="s">
        <v>247</v>
      </c>
    </row>
    <row r="22" spans="1:9" ht="17.25" customHeight="1" thickBot="1" x14ac:dyDescent="0.3">
      <c r="A22" s="195"/>
      <c r="B22" s="88">
        <v>940650349</v>
      </c>
      <c r="C22" s="91"/>
      <c r="D22" s="120" t="s">
        <v>240</v>
      </c>
      <c r="E22" s="89"/>
      <c r="F22" s="89"/>
      <c r="G22" s="120" t="s">
        <v>211</v>
      </c>
      <c r="H22" s="89"/>
      <c r="I22" s="90"/>
    </row>
    <row r="23" spans="1:9" ht="17.25" customHeight="1" x14ac:dyDescent="0.25">
      <c r="A23" s="194" t="s">
        <v>187</v>
      </c>
      <c r="B23" s="86" t="s">
        <v>130</v>
      </c>
      <c r="C23" s="98" t="s">
        <v>132</v>
      </c>
      <c r="D23" s="103" t="s">
        <v>131</v>
      </c>
      <c r="E23" s="94" t="s">
        <v>133</v>
      </c>
      <c r="F23" s="86" t="s">
        <v>188</v>
      </c>
      <c r="G23" s="86"/>
      <c r="H23" s="86"/>
      <c r="I23" s="87"/>
    </row>
    <row r="24" spans="1:9" ht="17.25" customHeight="1" thickBot="1" x14ac:dyDescent="0.3">
      <c r="A24" s="195"/>
      <c r="B24" s="102">
        <v>948390563</v>
      </c>
      <c r="C24" s="100"/>
      <c r="D24" s="89"/>
      <c r="E24" s="96"/>
      <c r="F24" s="89"/>
      <c r="G24" s="89"/>
      <c r="H24" s="89"/>
      <c r="I24" s="90"/>
    </row>
    <row r="25" spans="1:9" ht="17.25" hidden="1" customHeight="1" x14ac:dyDescent="0.25">
      <c r="A25" s="188" t="s">
        <v>212</v>
      </c>
      <c r="B25" s="86" t="s">
        <v>37</v>
      </c>
      <c r="C25" s="98" t="s">
        <v>213</v>
      </c>
      <c r="D25" s="86" t="s">
        <v>214</v>
      </c>
      <c r="E25" s="94" t="s">
        <v>222</v>
      </c>
      <c r="F25" s="86"/>
      <c r="G25" s="86"/>
      <c r="H25" s="93"/>
      <c r="I25" s="97"/>
    </row>
    <row r="26" spans="1:9" ht="17.25" hidden="1" customHeight="1" thickBot="1" x14ac:dyDescent="0.3">
      <c r="A26" s="189"/>
      <c r="B26" s="102"/>
      <c r="C26" s="100"/>
      <c r="D26" s="89"/>
      <c r="E26" s="96"/>
      <c r="F26" s="89"/>
      <c r="G26" s="89"/>
      <c r="H26" s="89"/>
      <c r="I26" s="90"/>
    </row>
    <row r="27" spans="1:9" ht="17.25" hidden="1" customHeight="1" x14ac:dyDescent="0.25">
      <c r="A27" s="188" t="s">
        <v>157</v>
      </c>
      <c r="B27" s="86" t="s">
        <v>223</v>
      </c>
      <c r="C27" s="98" t="s">
        <v>215</v>
      </c>
      <c r="D27" s="103" t="s">
        <v>216</v>
      </c>
      <c r="E27" s="94" t="s">
        <v>217</v>
      </c>
      <c r="F27" s="86"/>
      <c r="G27" s="86"/>
      <c r="H27" s="86"/>
      <c r="I27" s="87"/>
    </row>
    <row r="28" spans="1:9" ht="17.25" hidden="1" customHeight="1" thickBot="1" x14ac:dyDescent="0.3">
      <c r="A28" s="189"/>
      <c r="B28" s="102"/>
      <c r="C28" s="100"/>
      <c r="D28" s="89"/>
      <c r="E28" s="96"/>
      <c r="F28" s="89"/>
      <c r="G28" s="89"/>
      <c r="H28" s="89"/>
      <c r="I28" s="90"/>
    </row>
    <row r="29" spans="1:9" ht="17.25" hidden="1" customHeight="1" x14ac:dyDescent="0.25">
      <c r="A29" s="188" t="s">
        <v>39</v>
      </c>
      <c r="B29" s="86" t="s">
        <v>218</v>
      </c>
      <c r="C29" s="98" t="s">
        <v>219</v>
      </c>
      <c r="D29" s="103" t="s">
        <v>220</v>
      </c>
      <c r="E29" s="94" t="s">
        <v>221</v>
      </c>
      <c r="F29" s="86"/>
      <c r="G29" s="86"/>
      <c r="H29" s="86"/>
      <c r="I29" s="87"/>
    </row>
    <row r="30" spans="1:9" ht="17.25" hidden="1" customHeight="1" thickBot="1" x14ac:dyDescent="0.3">
      <c r="A30" s="189"/>
      <c r="B30" s="102"/>
      <c r="C30" s="100"/>
      <c r="D30" s="89"/>
      <c r="E30" s="96"/>
      <c r="F30" s="89"/>
      <c r="G30" s="89"/>
      <c r="H30" s="89"/>
      <c r="I30" s="90"/>
    </row>
    <row r="31" spans="1:9" ht="17.25" hidden="1" customHeight="1" x14ac:dyDescent="0.25">
      <c r="A31" s="188" t="s">
        <v>37</v>
      </c>
      <c r="B31" s="86" t="s">
        <v>158</v>
      </c>
      <c r="C31" s="98" t="s">
        <v>159</v>
      </c>
      <c r="D31" s="103" t="s">
        <v>160</v>
      </c>
      <c r="E31" s="94" t="s">
        <v>161</v>
      </c>
      <c r="F31" s="86"/>
      <c r="G31" s="86"/>
      <c r="H31" s="86"/>
      <c r="I31" s="87"/>
    </row>
    <row r="32" spans="1:9" ht="17.25" hidden="1" customHeight="1" thickBot="1" x14ac:dyDescent="0.3">
      <c r="A32" s="189"/>
      <c r="B32" s="102"/>
      <c r="C32" s="100"/>
      <c r="D32" s="89"/>
      <c r="E32" s="96"/>
      <c r="F32" s="89"/>
      <c r="G32" s="89"/>
      <c r="H32" s="89"/>
      <c r="I32" s="90"/>
    </row>
    <row r="34" spans="1:3" x14ac:dyDescent="0.25">
      <c r="A34" s="17" t="s">
        <v>36</v>
      </c>
      <c r="B34" s="17" t="s">
        <v>37</v>
      </c>
      <c r="C34" s="17" t="s">
        <v>40</v>
      </c>
    </row>
    <row r="35" spans="1:3" x14ac:dyDescent="0.25">
      <c r="B35" s="17" t="s">
        <v>38</v>
      </c>
      <c r="C35" s="17" t="s">
        <v>41</v>
      </c>
    </row>
    <row r="36" spans="1:3" x14ac:dyDescent="0.25">
      <c r="B36" s="17" t="s">
        <v>39</v>
      </c>
      <c r="C36" s="17" t="s">
        <v>42</v>
      </c>
    </row>
    <row r="37" spans="1:3" x14ac:dyDescent="0.25">
      <c r="C37" s="17" t="s">
        <v>43</v>
      </c>
    </row>
  </sheetData>
  <mergeCells count="16">
    <mergeCell ref="A1:A2"/>
    <mergeCell ref="A15:A16"/>
    <mergeCell ref="A21:A22"/>
    <mergeCell ref="A19:A20"/>
    <mergeCell ref="A3:A4"/>
    <mergeCell ref="A5:A6"/>
    <mergeCell ref="A9:A10"/>
    <mergeCell ref="A13:A14"/>
    <mergeCell ref="A7:A8"/>
    <mergeCell ref="A11:A12"/>
    <mergeCell ref="A17:A18"/>
    <mergeCell ref="A27:A28"/>
    <mergeCell ref="A29:A30"/>
    <mergeCell ref="A31:A32"/>
    <mergeCell ref="A23:A24"/>
    <mergeCell ref="A25:A2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29"/>
  <sheetViews>
    <sheetView showGridLines="0" view="pageBreakPreview" zoomScaleNormal="85" zoomScaleSheetLayoutView="100" workbookViewId="0">
      <selection activeCell="B5" sqref="B5"/>
    </sheetView>
  </sheetViews>
  <sheetFormatPr defaultRowHeight="13.2" x14ac:dyDescent="0.25"/>
  <cols>
    <col min="1" max="1" width="3.6640625" customWidth="1"/>
    <col min="2" max="2" width="23.88671875" customWidth="1"/>
    <col min="3" max="3" width="7.88671875" bestFit="1" customWidth="1"/>
    <col min="4" max="14" width="7.33203125" customWidth="1"/>
    <col min="15" max="15" width="8.88671875" customWidth="1"/>
    <col min="16" max="16" width="12.44140625" customWidth="1"/>
    <col min="17" max="17" width="9.6640625" customWidth="1"/>
    <col min="18" max="19" width="10.109375" customWidth="1"/>
    <col min="20" max="20" width="14.88671875" bestFit="1" customWidth="1"/>
    <col min="22" max="22" width="26.88671875" bestFit="1" customWidth="1"/>
  </cols>
  <sheetData>
    <row r="1" spans="1:27" ht="54" customHeight="1" thickBot="1" x14ac:dyDescent="0.3">
      <c r="A1" s="240" t="s">
        <v>224</v>
      </c>
      <c r="B1" s="241"/>
      <c r="C1" s="241"/>
      <c r="D1" s="241"/>
      <c r="E1" s="241"/>
      <c r="F1" s="241"/>
      <c r="G1" s="241"/>
      <c r="H1" s="241"/>
      <c r="I1" s="241"/>
      <c r="J1" s="241"/>
      <c r="K1" s="241"/>
      <c r="L1" s="241"/>
      <c r="M1" s="241"/>
      <c r="N1" s="241"/>
      <c r="O1" s="241"/>
      <c r="P1" s="241"/>
      <c r="Q1" s="242"/>
      <c r="R1" s="4"/>
      <c r="S1" s="4"/>
    </row>
    <row r="2" spans="1:27" ht="20.100000000000001" customHeight="1" thickBot="1" x14ac:dyDescent="0.3">
      <c r="A2" s="243" t="s">
        <v>19</v>
      </c>
      <c r="B2" s="246" t="s">
        <v>116</v>
      </c>
      <c r="C2" s="274" t="s">
        <v>109</v>
      </c>
      <c r="D2" s="275"/>
      <c r="E2" s="276"/>
      <c r="F2" s="274" t="s">
        <v>49</v>
      </c>
      <c r="G2" s="275"/>
      <c r="H2" s="276"/>
      <c r="I2" s="274" t="s">
        <v>110</v>
      </c>
      <c r="J2" s="275"/>
      <c r="K2" s="276"/>
      <c r="L2" s="275" t="s">
        <v>73</v>
      </c>
      <c r="M2" s="275"/>
      <c r="N2" s="275"/>
      <c r="O2" s="274" t="s">
        <v>3</v>
      </c>
      <c r="P2" s="275"/>
      <c r="Q2" s="276"/>
      <c r="R2" s="5"/>
      <c r="S2" s="5"/>
    </row>
    <row r="3" spans="1:27" ht="12" customHeight="1" x14ac:dyDescent="0.25">
      <c r="A3" s="244"/>
      <c r="B3" s="247"/>
      <c r="C3" s="268" t="s">
        <v>50</v>
      </c>
      <c r="D3" s="254" t="s">
        <v>12</v>
      </c>
      <c r="E3" s="266" t="s">
        <v>51</v>
      </c>
      <c r="F3" s="268" t="s">
        <v>50</v>
      </c>
      <c r="G3" s="254" t="s">
        <v>12</v>
      </c>
      <c r="H3" s="266" t="s">
        <v>51</v>
      </c>
      <c r="I3" s="268" t="s">
        <v>50</v>
      </c>
      <c r="J3" s="254" t="s">
        <v>12</v>
      </c>
      <c r="K3" s="266" t="s">
        <v>51</v>
      </c>
      <c r="L3" s="268" t="s">
        <v>50</v>
      </c>
      <c r="M3" s="254" t="s">
        <v>12</v>
      </c>
      <c r="N3" s="266" t="s">
        <v>51</v>
      </c>
      <c r="O3" s="271" t="s">
        <v>50</v>
      </c>
      <c r="P3" s="254" t="s">
        <v>17</v>
      </c>
      <c r="Q3" s="277" t="s">
        <v>1</v>
      </c>
      <c r="R3" s="5"/>
      <c r="S3" s="5"/>
    </row>
    <row r="4" spans="1:27" ht="18" customHeight="1" thickBot="1" x14ac:dyDescent="0.3">
      <c r="A4" s="245"/>
      <c r="B4" s="273"/>
      <c r="C4" s="269"/>
      <c r="D4" s="254"/>
      <c r="E4" s="267"/>
      <c r="F4" s="269"/>
      <c r="G4" s="254"/>
      <c r="H4" s="267"/>
      <c r="I4" s="269"/>
      <c r="J4" s="270"/>
      <c r="K4" s="267"/>
      <c r="L4" s="269"/>
      <c r="M4" s="270"/>
      <c r="N4" s="267"/>
      <c r="O4" s="279"/>
      <c r="P4" s="254"/>
      <c r="Q4" s="278"/>
      <c r="R4" s="5"/>
      <c r="S4" s="5"/>
    </row>
    <row r="5" spans="1:27" ht="35.1" customHeight="1" thickBot="1" x14ac:dyDescent="0.3">
      <c r="A5" s="2">
        <v>1</v>
      </c>
      <c r="B5" s="106" t="str">
        <f>'15 družstiev Pretek č. 4'!B5:B6</f>
        <v>Bratislava III.                   MY Fishing SR</v>
      </c>
      <c r="C5" s="24">
        <f>'15 družstiev Pretek č. 3'!O5</f>
        <v>38</v>
      </c>
      <c r="D5" s="25">
        <f>'15 družstiev Pretek č. 3'!P5</f>
        <v>128900</v>
      </c>
      <c r="E5" s="26">
        <f>'15 družstiev Pretek č. 3'!Q5</f>
        <v>11</v>
      </c>
      <c r="F5" s="24">
        <f>'15 družstiev Pretek č. 4'!O5</f>
        <v>21</v>
      </c>
      <c r="G5" s="25">
        <f>'15 družstiev Pretek č. 4'!P5</f>
        <v>217300</v>
      </c>
      <c r="H5" s="26">
        <f>'15 družstiev Pretek č. 4'!Q5</f>
        <v>3</v>
      </c>
      <c r="I5" s="24">
        <f>'15 družstiev Pretek č. 5'!O5</f>
        <v>0</v>
      </c>
      <c r="J5" s="25">
        <f>'15 družstiev Pretek č. 5'!P5</f>
        <v>0</v>
      </c>
      <c r="K5" s="26">
        <f>'15 družstiev Pretek č. 5'!Q5</f>
        <v>1</v>
      </c>
      <c r="L5" s="24">
        <f>'15 družstiev Pretek č. 6'!O5</f>
        <v>0</v>
      </c>
      <c r="M5" s="25">
        <f>'15 družstiev Pretek č. 6'!P5</f>
        <v>0</v>
      </c>
      <c r="N5" s="108">
        <f>'15 družstiev Pretek č. 6'!Q5</f>
        <v>1</v>
      </c>
      <c r="O5" s="27">
        <f>SUM(I5+L5)+'Priebežné poradie po 3. a 4 '!O5</f>
        <v>138</v>
      </c>
      <c r="P5" s="113">
        <f>SUM(J5+M5)+'Priebežné poradie po 3. a 4 '!P5</f>
        <v>434750</v>
      </c>
      <c r="Q5" s="110">
        <f>AA5</f>
        <v>11</v>
      </c>
      <c r="R5" s="1"/>
      <c r="S5" s="1"/>
      <c r="V5" s="29">
        <f>(RANK(O5,$O$5:$O$19,1))</f>
        <v>11</v>
      </c>
      <c r="W5">
        <f>RANK(P5,$P$5:$P$19,0)</f>
        <v>11</v>
      </c>
      <c r="X5">
        <f>V5+W5*0.001</f>
        <v>11.010999999999999</v>
      </c>
      <c r="AA5">
        <f>RANK(X5,$X$5:$X$19,1)</f>
        <v>11</v>
      </c>
    </row>
    <row r="6" spans="1:27" ht="35.1" customHeight="1" thickBot="1" x14ac:dyDescent="0.3">
      <c r="A6" s="6">
        <v>2</v>
      </c>
      <c r="B6" s="105" t="str">
        <f>'15 družstiev Pretek č. 4'!B7</f>
        <v>Bratislava V. A                     Abramis MFT</v>
      </c>
      <c r="C6" s="30">
        <f>'15 družstiev Pretek č. 3'!O7</f>
        <v>29</v>
      </c>
      <c r="D6" s="31">
        <f>'15 družstiev Pretek č. 3'!P7</f>
        <v>168050</v>
      </c>
      <c r="E6" s="80">
        <f>'15 družstiev Pretek č. 3'!Q7</f>
        <v>10</v>
      </c>
      <c r="F6" s="30">
        <f>'15 družstiev Pretek č. 4'!O7</f>
        <v>31</v>
      </c>
      <c r="G6" s="31">
        <f>'15 družstiev Pretek č. 4'!P7</f>
        <v>135650</v>
      </c>
      <c r="H6" s="80">
        <f>'15 družstiev Pretek č. 4'!Q7</f>
        <v>9</v>
      </c>
      <c r="I6" s="30">
        <f>'15 družstiev Pretek č. 5'!O7</f>
        <v>0</v>
      </c>
      <c r="J6" s="31">
        <f>'15 družstiev Pretek č. 5'!P7</f>
        <v>0</v>
      </c>
      <c r="K6" s="80">
        <f>'15 družstiev Pretek č. 5'!Q7</f>
        <v>1</v>
      </c>
      <c r="L6" s="30">
        <f>'15 družstiev Pretek č. 6'!O7</f>
        <v>0</v>
      </c>
      <c r="M6" s="31">
        <f>'15 družstiev Pretek č. 6'!P7</f>
        <v>0</v>
      </c>
      <c r="N6" s="109">
        <f>'15 družstiev Pretek č. 6'!Q7</f>
        <v>1</v>
      </c>
      <c r="O6" s="114">
        <f>SUM(I6+L6)+'Priebežné poradie po 3. a 4 '!O6</f>
        <v>93</v>
      </c>
      <c r="P6" s="115">
        <f>SUM(J6+M6)+'Priebežné poradie po 3. a 4 '!P6</f>
        <v>519225</v>
      </c>
      <c r="Q6" s="111">
        <f>AA6</f>
        <v>7</v>
      </c>
      <c r="R6" s="1"/>
      <c r="S6" s="1"/>
      <c r="V6" s="29">
        <f t="shared" ref="V6:V19" si="0">(RANK(O6,$O$5:$O$19,1))</f>
        <v>7</v>
      </c>
      <c r="W6">
        <f t="shared" ref="W6:W19" si="1">RANK(P6,$P$5:$P$19,0)</f>
        <v>8</v>
      </c>
      <c r="X6">
        <f t="shared" ref="X6:X16" si="2">V6+W6*0.001</f>
        <v>7.008</v>
      </c>
      <c r="AA6">
        <f t="shared" ref="AA6:AA19" si="3">RANK(X6,$X$5:$X$19,1)</f>
        <v>7</v>
      </c>
    </row>
    <row r="7" spans="1:27" ht="35.1" customHeight="1" thickBot="1" x14ac:dyDescent="0.3">
      <c r="A7" s="2">
        <v>3</v>
      </c>
      <c r="B7" s="105" t="str">
        <f>'15 družstiev Pretek č. 4'!B9</f>
        <v>Bratislava V. B                     FT</v>
      </c>
      <c r="C7" s="30">
        <f>'15 družstiev Pretek č. 3'!O9</f>
        <v>28</v>
      </c>
      <c r="D7" s="31">
        <f>'15 družstiev Pretek č. 3'!P9</f>
        <v>167925</v>
      </c>
      <c r="E7" s="80">
        <f>'15 družstiev Pretek č. 3'!Q9</f>
        <v>9</v>
      </c>
      <c r="F7" s="30">
        <f>'15 družstiev Pretek č. 4'!O9</f>
        <v>21</v>
      </c>
      <c r="G7" s="31">
        <f>'15 družstiev Pretek č. 4'!P9</f>
        <v>214475</v>
      </c>
      <c r="H7" s="80">
        <f>'15 družstiev Pretek č. 4'!Q9</f>
        <v>5</v>
      </c>
      <c r="I7" s="30">
        <f>'15 družstiev Pretek č. 5'!O9</f>
        <v>0</v>
      </c>
      <c r="J7" s="31">
        <f>'15 družstiev Pretek č. 5'!P9</f>
        <v>0</v>
      </c>
      <c r="K7" s="80">
        <f>'15 družstiev Pretek č. 5'!Q9</f>
        <v>1</v>
      </c>
      <c r="L7" s="30">
        <f>'15 družstiev Pretek č. 6'!O9</f>
        <v>0</v>
      </c>
      <c r="M7" s="31">
        <f>'15 družstiev Pretek č. 6'!P9</f>
        <v>0</v>
      </c>
      <c r="N7" s="109">
        <f>'15 družstiev Pretek č. 6'!Q9</f>
        <v>1</v>
      </c>
      <c r="O7" s="114">
        <f>SUM(I7+L7)+'Priebežné poradie po 3. a 4 '!O7</f>
        <v>87</v>
      </c>
      <c r="P7" s="115">
        <f>SUM(J7+M7)+'Priebežné poradie po 3. a 4 '!P7</f>
        <v>581500</v>
      </c>
      <c r="Q7" s="111">
        <f t="shared" ref="Q7:Q16" si="4">AA7</f>
        <v>4</v>
      </c>
      <c r="R7" s="1"/>
      <c r="S7" s="1"/>
      <c r="V7" s="29">
        <f t="shared" si="0"/>
        <v>4</v>
      </c>
      <c r="W7">
        <f t="shared" si="1"/>
        <v>6</v>
      </c>
      <c r="X7">
        <f t="shared" si="2"/>
        <v>4.0060000000000002</v>
      </c>
      <c r="AA7">
        <f t="shared" si="3"/>
        <v>4</v>
      </c>
    </row>
    <row r="8" spans="1:27" ht="35.1" customHeight="1" thickBot="1" x14ac:dyDescent="0.3">
      <c r="A8" s="6">
        <v>4</v>
      </c>
      <c r="B8" s="105" t="str">
        <f>'15 družstiev Pretek č. 4'!B11</f>
        <v xml:space="preserve">Galanta                          Maver MFT Slovakia </v>
      </c>
      <c r="C8" s="30">
        <f>'15 družstiev Pretek č. 3'!O11</f>
        <v>19</v>
      </c>
      <c r="D8" s="31">
        <f>'15 družstiev Pretek č. 3'!P11</f>
        <v>229925</v>
      </c>
      <c r="E8" s="80">
        <f>'15 družstiev Pretek č. 3'!Q11</f>
        <v>1</v>
      </c>
      <c r="F8" s="30">
        <f>'15 družstiev Pretek č. 4'!O11</f>
        <v>21</v>
      </c>
      <c r="G8" s="31">
        <f>'15 družstiev Pretek č. 4'!P11</f>
        <v>216400</v>
      </c>
      <c r="H8" s="80">
        <f>'15 družstiev Pretek č. 4'!Q11</f>
        <v>4</v>
      </c>
      <c r="I8" s="30">
        <f>'15 družstiev Pretek č. 5'!O11</f>
        <v>0</v>
      </c>
      <c r="J8" s="31">
        <f>'15 družstiev Pretek č. 5'!P11</f>
        <v>0</v>
      </c>
      <c r="K8" s="80">
        <f>'15 družstiev Pretek č. 5'!Q11</f>
        <v>1</v>
      </c>
      <c r="L8" s="30">
        <f>'15 družstiev Pretek č. 6'!O11</f>
        <v>0</v>
      </c>
      <c r="M8" s="31">
        <f>'15 družstiev Pretek č. 6'!P11</f>
        <v>0</v>
      </c>
      <c r="N8" s="109">
        <f>'15 družstiev Pretek č. 6'!Q11</f>
        <v>1</v>
      </c>
      <c r="O8" s="114">
        <f>SUM(I8+L8)+'Priebežné poradie po 3. a 4 '!O8</f>
        <v>79</v>
      </c>
      <c r="P8" s="115">
        <f>SUM(J8+M8)+'Priebežné poradie po 3. a 4 '!P8</f>
        <v>635100</v>
      </c>
      <c r="Q8" s="111">
        <f t="shared" si="4"/>
        <v>1</v>
      </c>
      <c r="R8" s="1"/>
      <c r="S8" s="1"/>
      <c r="V8" s="29">
        <f t="shared" si="0"/>
        <v>1</v>
      </c>
      <c r="W8">
        <f t="shared" si="1"/>
        <v>1</v>
      </c>
      <c r="X8">
        <f t="shared" si="2"/>
        <v>1.0009999999999999</v>
      </c>
      <c r="AA8">
        <f t="shared" si="3"/>
        <v>1</v>
      </c>
    </row>
    <row r="9" spans="1:27" ht="35.1" customHeight="1" thickBot="1" x14ac:dyDescent="0.3">
      <c r="A9" s="2">
        <v>5</v>
      </c>
      <c r="B9" s="105" t="str">
        <f>'15 družstiev Pretek č. 4'!B13</f>
        <v>Galanta                            Sensas FT</v>
      </c>
      <c r="C9" s="30">
        <f>'15 družstiev Pretek č. 3'!O13</f>
        <v>19</v>
      </c>
      <c r="D9" s="31">
        <f>'15 družstiev Pretek č. 3'!P13</f>
        <v>211100</v>
      </c>
      <c r="E9" s="80">
        <f>'15 družstiev Pretek č. 3'!Q13</f>
        <v>2</v>
      </c>
      <c r="F9" s="30">
        <f>'15 družstiev Pretek č. 4'!O13</f>
        <v>18</v>
      </c>
      <c r="G9" s="31">
        <f>'15 družstiev Pretek č. 4'!P13</f>
        <v>243300</v>
      </c>
      <c r="H9" s="80">
        <f>'15 družstiev Pretek č. 4'!Q13</f>
        <v>1</v>
      </c>
      <c r="I9" s="30">
        <f>'15 družstiev Pretek č. 5'!O13</f>
        <v>0</v>
      </c>
      <c r="J9" s="31">
        <f>'15 družstiev Pretek č. 5'!P13</f>
        <v>0</v>
      </c>
      <c r="K9" s="80">
        <f>'15 družstiev Pretek č. 5'!Q13</f>
        <v>1</v>
      </c>
      <c r="L9" s="30">
        <f>'15 družstiev Pretek č. 6'!O13</f>
        <v>0</v>
      </c>
      <c r="M9" s="31">
        <f>'15 družstiev Pretek č. 6'!P13</f>
        <v>0</v>
      </c>
      <c r="N9" s="109">
        <f>'15 družstiev Pretek č. 6'!Q13</f>
        <v>1</v>
      </c>
      <c r="O9" s="114">
        <f>SUM(I9+L9)+'Priebežné poradie po 3. a 4 '!O9</f>
        <v>90</v>
      </c>
      <c r="P9" s="115">
        <f>SUM(J9+M9)+'Priebežné poradie po 3. a 4 '!P9</f>
        <v>612600</v>
      </c>
      <c r="Q9" s="111">
        <f t="shared" si="4"/>
        <v>5</v>
      </c>
      <c r="R9" s="51"/>
      <c r="S9" s="1"/>
      <c r="V9" s="29">
        <f t="shared" si="0"/>
        <v>5</v>
      </c>
      <c r="W9">
        <f t="shared" si="1"/>
        <v>2</v>
      </c>
      <c r="X9">
        <f t="shared" si="2"/>
        <v>5.0019999999999998</v>
      </c>
      <c r="AA9">
        <f t="shared" si="3"/>
        <v>5</v>
      </c>
    </row>
    <row r="10" spans="1:27" ht="35.1" customHeight="1" thickBot="1" x14ac:dyDescent="0.3">
      <c r="A10" s="6">
        <v>6</v>
      </c>
      <c r="B10" s="105" t="str">
        <f>'15 družstiev Pretek č. 4'!B15</f>
        <v>Košice                         Method Team</v>
      </c>
      <c r="C10" s="30">
        <f>'15 družstiev Pretek č. 3'!O15</f>
        <v>27</v>
      </c>
      <c r="D10" s="31">
        <f>'15 družstiev Pretek č. 3'!P15</f>
        <v>190200</v>
      </c>
      <c r="E10" s="80">
        <f>'15 družstiev Pretek č. 3'!Q15</f>
        <v>8</v>
      </c>
      <c r="F10" s="30">
        <f>'15 družstiev Pretek č. 4'!O15</f>
        <v>31</v>
      </c>
      <c r="G10" s="31">
        <f>'15 družstiev Pretek č. 4'!P15</f>
        <v>131400</v>
      </c>
      <c r="H10" s="80">
        <f>'15 družstiev Pretek č. 4'!Q15</f>
        <v>10</v>
      </c>
      <c r="I10" s="30">
        <f>'15 družstiev Pretek č. 5'!O15</f>
        <v>0</v>
      </c>
      <c r="J10" s="31">
        <f>'15 družstiev Pretek č. 5'!P15</f>
        <v>0</v>
      </c>
      <c r="K10" s="80">
        <f>'15 družstiev Pretek č. 5'!Q15</f>
        <v>1</v>
      </c>
      <c r="L10" s="30">
        <f>'15 družstiev Pretek č. 6'!O15</f>
        <v>0</v>
      </c>
      <c r="M10" s="31">
        <f>'15 družstiev Pretek č. 6'!P15</f>
        <v>0</v>
      </c>
      <c r="N10" s="109">
        <f>'15 družstiev Pretek č. 6'!Q15</f>
        <v>1</v>
      </c>
      <c r="O10" s="114">
        <f>SUM(I10+L10)+'Priebežné poradie po 3. a 4 '!O10</f>
        <v>99</v>
      </c>
      <c r="P10" s="115">
        <f>SUM(J10+M10)+'Priebežné poradie po 3. a 4 '!P10</f>
        <v>508400</v>
      </c>
      <c r="Q10" s="111">
        <f t="shared" si="4"/>
        <v>8</v>
      </c>
      <c r="R10" s="1"/>
      <c r="S10" s="1"/>
      <c r="V10" s="29">
        <f t="shared" si="0"/>
        <v>8</v>
      </c>
      <c r="W10">
        <f t="shared" si="1"/>
        <v>9</v>
      </c>
      <c r="X10">
        <f t="shared" si="2"/>
        <v>8.0090000000000003</v>
      </c>
      <c r="AA10">
        <f t="shared" si="3"/>
        <v>8</v>
      </c>
    </row>
    <row r="11" spans="1:27" ht="35.1" customHeight="1" thickBot="1" x14ac:dyDescent="0.3">
      <c r="A11" s="2">
        <v>7</v>
      </c>
      <c r="B11" s="105" t="str">
        <f>'15 družstiev Pretek č. 4'!B17</f>
        <v>Partizánske                     MFT</v>
      </c>
      <c r="C11" s="30">
        <f>'15 družstiev Pretek č. 3'!O17</f>
        <v>24</v>
      </c>
      <c r="D11" s="31">
        <f>'15 družstiev Pretek č. 3'!P17</f>
        <v>209650</v>
      </c>
      <c r="E11" s="80">
        <f>'15 družstiev Pretek č. 3'!Q17</f>
        <v>7</v>
      </c>
      <c r="F11" s="30">
        <f>'15 družstiev Pretek č. 4'!O17</f>
        <v>19</v>
      </c>
      <c r="G11" s="31">
        <f>'15 družstiev Pretek č. 4'!P17</f>
        <v>203825</v>
      </c>
      <c r="H11" s="80">
        <f>'15 družstiev Pretek č. 4'!Q17</f>
        <v>2</v>
      </c>
      <c r="I11" s="30">
        <f>'15 družstiev Pretek č. 5'!O17</f>
        <v>0</v>
      </c>
      <c r="J11" s="31">
        <f>'15 družstiev Pretek č. 5'!P17</f>
        <v>0</v>
      </c>
      <c r="K11" s="80">
        <f>'15 družstiev Pretek č. 5'!Q17</f>
        <v>1</v>
      </c>
      <c r="L11" s="30">
        <f>'15 družstiev Pretek č. 6'!O17</f>
        <v>0</v>
      </c>
      <c r="M11" s="31">
        <f>'15 družstiev Pretek č. 6'!P17</f>
        <v>0</v>
      </c>
      <c r="N11" s="109">
        <f>'15 družstiev Pretek č. 6'!Q17</f>
        <v>1</v>
      </c>
      <c r="O11" s="114">
        <f>SUM(I11+L11)+'Priebežné poradie po 3. a 4 '!O11</f>
        <v>81</v>
      </c>
      <c r="P11" s="115">
        <f>SUM(J11+M11)+'Priebežné poradie po 3. a 4 '!P11</f>
        <v>605350</v>
      </c>
      <c r="Q11" s="111">
        <f t="shared" si="4"/>
        <v>2</v>
      </c>
      <c r="R11" s="1"/>
      <c r="S11" s="1"/>
      <c r="V11" s="29">
        <f t="shared" si="0"/>
        <v>2</v>
      </c>
      <c r="W11">
        <f t="shared" si="1"/>
        <v>3</v>
      </c>
      <c r="X11">
        <f t="shared" si="2"/>
        <v>2.0030000000000001</v>
      </c>
      <c r="AA11">
        <f t="shared" si="3"/>
        <v>2</v>
      </c>
    </row>
    <row r="12" spans="1:27" ht="35.1" customHeight="1" thickBot="1" x14ac:dyDescent="0.3">
      <c r="A12" s="6">
        <v>8</v>
      </c>
      <c r="B12" s="105" t="str">
        <f>'15 družstiev Pretek č. 4'!B19</f>
        <v>Šamorín                          NLF Rybostrov</v>
      </c>
      <c r="C12" s="30">
        <f>'15 družstiev Pretek č. 3'!O19</f>
        <v>21</v>
      </c>
      <c r="D12" s="31">
        <f>'15 družstiev Pretek č. 3'!P19</f>
        <v>198875</v>
      </c>
      <c r="E12" s="80">
        <f>'15 družstiev Pretek č. 3'!Q19</f>
        <v>5</v>
      </c>
      <c r="F12" s="30">
        <f>'15 družstiev Pretek č. 4'!O19</f>
        <v>21</v>
      </c>
      <c r="G12" s="31">
        <f>'15 družstiev Pretek č. 4'!P19</f>
        <v>214400</v>
      </c>
      <c r="H12" s="80">
        <f>'15 družstiev Pretek č. 4'!Q19</f>
        <v>6</v>
      </c>
      <c r="I12" s="30">
        <f>'15 družstiev Pretek č. 5'!O19</f>
        <v>0</v>
      </c>
      <c r="J12" s="31">
        <f>'15 družstiev Pretek č. 5'!P19</f>
        <v>0</v>
      </c>
      <c r="K12" s="80">
        <f>'15 družstiev Pretek č. 5'!Q19</f>
        <v>1</v>
      </c>
      <c r="L12" s="30">
        <f>'15 družstiev Pretek č. 6'!O19</f>
        <v>0</v>
      </c>
      <c r="M12" s="31">
        <f>'15 družstiev Pretek č. 6'!P19</f>
        <v>0</v>
      </c>
      <c r="N12" s="109">
        <f>'15 družstiev Pretek č. 6'!Q19</f>
        <v>1</v>
      </c>
      <c r="O12" s="114">
        <f>SUM(I12+L12)+'Priebežné poradie po 3. a 4 '!O12</f>
        <v>110.5</v>
      </c>
      <c r="P12" s="115">
        <f>SUM(J12+M12)+'Priebežné poradie po 3. a 4 '!P12</f>
        <v>522425</v>
      </c>
      <c r="Q12" s="111">
        <f t="shared" si="4"/>
        <v>10</v>
      </c>
      <c r="R12" s="1"/>
      <c r="S12" s="1"/>
      <c r="V12" s="29">
        <f t="shared" si="0"/>
        <v>10</v>
      </c>
      <c r="W12">
        <f t="shared" si="1"/>
        <v>7</v>
      </c>
      <c r="X12">
        <f t="shared" si="2"/>
        <v>10.007</v>
      </c>
      <c r="AA12">
        <f t="shared" si="3"/>
        <v>10</v>
      </c>
    </row>
    <row r="13" spans="1:27" ht="35.1" customHeight="1" thickBot="1" x14ac:dyDescent="0.3">
      <c r="A13" s="2">
        <v>9</v>
      </c>
      <c r="B13" s="105" t="str">
        <f>'15 družstiev Pretek č. 4'!B21</f>
        <v>Turčianske Teplice A      Cyril a Metod</v>
      </c>
      <c r="C13" s="30">
        <f>'15 družstiev Pretek č. 3'!O21</f>
        <v>20</v>
      </c>
      <c r="D13" s="31">
        <f>'15 družstiev Pretek č. 3'!P21</f>
        <v>213075</v>
      </c>
      <c r="E13" s="80">
        <f>'15 družstiev Pretek č. 3'!Q21</f>
        <v>3</v>
      </c>
      <c r="F13" s="30">
        <f>'15 družstiev Pretek č. 4'!O21</f>
        <v>32</v>
      </c>
      <c r="G13" s="31">
        <f>'15 družstiev Pretek č. 4'!P21</f>
        <v>152025</v>
      </c>
      <c r="H13" s="80">
        <f>'15 družstiev Pretek č. 4'!Q21</f>
        <v>11</v>
      </c>
      <c r="I13" s="30">
        <f>'15 družstiev Pretek č. 5'!O21</f>
        <v>0</v>
      </c>
      <c r="J13" s="31">
        <f>'15 družstiev Pretek č. 5'!P21</f>
        <v>0</v>
      </c>
      <c r="K13" s="80">
        <f>'15 družstiev Pretek č. 5'!Q21</f>
        <v>1</v>
      </c>
      <c r="L13" s="30">
        <f>'15 družstiev Pretek č. 6'!O21</f>
        <v>0</v>
      </c>
      <c r="M13" s="31">
        <f>'15 družstiev Pretek č. 6'!P21</f>
        <v>0</v>
      </c>
      <c r="N13" s="109">
        <f>'15 družstiev Pretek č. 6'!Q21</f>
        <v>1</v>
      </c>
      <c r="O13" s="114">
        <f>SUM(I13+L13)+'Priebežné poradie po 3. a 4 '!O13</f>
        <v>107</v>
      </c>
      <c r="P13" s="115">
        <f>SUM(J13+M13)+'Priebežné poradie po 3. a 4 '!P13</f>
        <v>507550</v>
      </c>
      <c r="Q13" s="111">
        <f t="shared" si="4"/>
        <v>9</v>
      </c>
      <c r="R13" s="1"/>
      <c r="S13" s="1"/>
      <c r="V13" s="29">
        <f t="shared" si="0"/>
        <v>9</v>
      </c>
      <c r="W13">
        <f t="shared" si="1"/>
        <v>10</v>
      </c>
      <c r="X13">
        <f t="shared" si="2"/>
        <v>9.01</v>
      </c>
      <c r="AA13">
        <f t="shared" si="3"/>
        <v>9</v>
      </c>
    </row>
    <row r="14" spans="1:27" ht="35.1" customHeight="1" thickBot="1" x14ac:dyDescent="0.3">
      <c r="A14" s="6">
        <v>10</v>
      </c>
      <c r="B14" s="105" t="str">
        <f>'15 družstiev Pretek č. 4'!B23</f>
        <v>Turčianske Teplice B    TEAM MAVER</v>
      </c>
      <c r="C14" s="30">
        <f>'15 družstiev Pretek č. 3'!O23</f>
        <v>22</v>
      </c>
      <c r="D14" s="31">
        <f>'15 družstiev Pretek č. 3'!P23</f>
        <v>210900</v>
      </c>
      <c r="E14" s="80">
        <f>'15 družstiev Pretek č. 3'!Q23</f>
        <v>6</v>
      </c>
      <c r="F14" s="30">
        <f>'15 družstiev Pretek č. 4'!O23</f>
        <v>24</v>
      </c>
      <c r="G14" s="31">
        <f>'15 družstiev Pretek č. 4'!P23</f>
        <v>191150</v>
      </c>
      <c r="H14" s="80">
        <f>'15 družstiev Pretek č. 4'!Q23</f>
        <v>7</v>
      </c>
      <c r="I14" s="30">
        <f>'15 družstiev Pretek č. 5'!O23</f>
        <v>0</v>
      </c>
      <c r="J14" s="31">
        <f>'15 družstiev Pretek č. 5'!P23</f>
        <v>0</v>
      </c>
      <c r="K14" s="80">
        <f>'15 družstiev Pretek č. 5'!Q23</f>
        <v>1</v>
      </c>
      <c r="L14" s="30">
        <f>'15 družstiev Pretek č. 6'!O23</f>
        <v>0</v>
      </c>
      <c r="M14" s="31">
        <f>'15 družstiev Pretek č. 6'!P23</f>
        <v>0</v>
      </c>
      <c r="N14" s="109">
        <f>'15 družstiev Pretek č. 6'!Q23</f>
        <v>1</v>
      </c>
      <c r="O14" s="114">
        <f>SUM(I14+L14)+'Priebežné poradie po 3. a 4 '!O14</f>
        <v>90.5</v>
      </c>
      <c r="P14" s="115">
        <f>SUM(J14+M14)+'Priebežné poradie po 3. a 4 '!P14</f>
        <v>590850</v>
      </c>
      <c r="Q14" s="111">
        <f t="shared" si="4"/>
        <v>6</v>
      </c>
      <c r="R14" s="52"/>
      <c r="S14" s="1"/>
      <c r="V14" s="29">
        <f t="shared" si="0"/>
        <v>6</v>
      </c>
      <c r="W14">
        <f t="shared" si="1"/>
        <v>4</v>
      </c>
      <c r="X14">
        <f t="shared" si="2"/>
        <v>6.0039999999999996</v>
      </c>
      <c r="AA14">
        <f t="shared" si="3"/>
        <v>6</v>
      </c>
    </row>
    <row r="15" spans="1:27" ht="35.1" customHeight="1" x14ac:dyDescent="0.25">
      <c r="A15" s="6">
        <v>11</v>
      </c>
      <c r="B15" s="105" t="str">
        <f>'15 družstiev Pretek č. 4'!B25</f>
        <v>Veľký Meder</v>
      </c>
      <c r="C15" s="30">
        <f>'15 družstiev Pretek č. 3'!O25</f>
        <v>20</v>
      </c>
      <c r="D15" s="31">
        <f>'15 družstiev Pretek č. 3'!P25</f>
        <v>211975</v>
      </c>
      <c r="E15" s="80">
        <f>'15 družstiev Pretek č. 3'!Q25</f>
        <v>4</v>
      </c>
      <c r="F15" s="30">
        <f>'15 družstiev Pretek č. 4'!O25</f>
        <v>27</v>
      </c>
      <c r="G15" s="31">
        <f>'15 družstiev Pretek č. 4'!P25</f>
        <v>190900</v>
      </c>
      <c r="H15" s="80">
        <f>'15 družstiev Pretek č. 4'!Q25</f>
        <v>8</v>
      </c>
      <c r="I15" s="30">
        <f>'15 družstiev Pretek č. 5'!O25</f>
        <v>0</v>
      </c>
      <c r="J15" s="31">
        <f>'15 družstiev Pretek č. 5'!P25</f>
        <v>0</v>
      </c>
      <c r="K15" s="80">
        <f>'15 družstiev Pretek č. 5'!Q25</f>
        <v>1</v>
      </c>
      <c r="L15" s="30">
        <f>'15 družstiev Pretek č. 6'!O25</f>
        <v>0</v>
      </c>
      <c r="M15" s="31">
        <f>'15 družstiev Pretek č. 6'!P25</f>
        <v>0</v>
      </c>
      <c r="N15" s="109">
        <f>'15 družstiev Pretek č. 6'!Q25</f>
        <v>1</v>
      </c>
      <c r="O15" s="114">
        <f>SUM(I15+L15)+'Priebežné poradie po 3. a 4 '!O15</f>
        <v>86</v>
      </c>
      <c r="P15" s="115">
        <f>SUM(J15+M15)+'Priebežné poradie po 3. a 4 '!P15</f>
        <v>589025</v>
      </c>
      <c r="Q15" s="111">
        <f t="shared" si="4"/>
        <v>3</v>
      </c>
      <c r="R15" s="1"/>
      <c r="S15" s="1"/>
      <c r="V15" s="29">
        <f t="shared" si="0"/>
        <v>3</v>
      </c>
      <c r="W15">
        <f t="shared" si="1"/>
        <v>5</v>
      </c>
      <c r="X15">
        <f t="shared" si="2"/>
        <v>3.0049999999999999</v>
      </c>
      <c r="AA15">
        <f t="shared" si="3"/>
        <v>3</v>
      </c>
    </row>
    <row r="16" spans="1:27" ht="35.1" hidden="1" customHeight="1" thickBot="1" x14ac:dyDescent="0.3">
      <c r="A16" s="104">
        <v>12</v>
      </c>
      <c r="B16" s="127">
        <f>'15 družstiev Pretek č. 4'!B27</f>
        <v>0</v>
      </c>
      <c r="C16" s="30">
        <f>'15 družstiev Pretek č. 3'!O27</f>
        <v>51</v>
      </c>
      <c r="D16" s="31">
        <f>'15 družstiev Pretek č. 3'!P27</f>
        <v>-16</v>
      </c>
      <c r="E16" s="128">
        <f>'15 družstiev Pretek č. 3'!Q27</f>
        <v>12</v>
      </c>
      <c r="F16" s="30">
        <f>'15 družstiev Pretek č. 4'!O27</f>
        <v>51</v>
      </c>
      <c r="G16" s="31">
        <f>'15 družstiev Pretek č. 4'!P27</f>
        <v>-16</v>
      </c>
      <c r="H16" s="128">
        <f>'15 družstiev Pretek č. 4'!Q27</f>
        <v>12</v>
      </c>
      <c r="I16" s="30">
        <f>'15 družstiev Pretek č. 5'!O27</f>
        <v>51</v>
      </c>
      <c r="J16" s="31">
        <f>'15 družstiev Pretek č. 5'!P27</f>
        <v>-16</v>
      </c>
      <c r="K16" s="128">
        <f>'15 družstiev Pretek č. 5'!Q27</f>
        <v>12</v>
      </c>
      <c r="L16" s="30">
        <f>'15 družstiev Pretek č. 6'!O27</f>
        <v>51</v>
      </c>
      <c r="M16" s="31">
        <f>'15 družstiev Pretek č. 6'!P27</f>
        <v>-16</v>
      </c>
      <c r="N16" s="132">
        <f>'15 družstiev Pretek č. 6'!Q27</f>
        <v>12</v>
      </c>
      <c r="O16" s="114">
        <f>SUM(I16+L16)+'Priebežné poradie po 3. a 4 '!O16</f>
        <v>306</v>
      </c>
      <c r="P16" s="115">
        <f>SUM(J16+M16)+'Priebežné poradie po 3. a 4 '!P16</f>
        <v>-96</v>
      </c>
      <c r="Q16" s="111">
        <f t="shared" si="4"/>
        <v>12</v>
      </c>
      <c r="R16" s="1"/>
      <c r="S16" s="1"/>
      <c r="V16" s="29">
        <f t="shared" si="0"/>
        <v>12</v>
      </c>
      <c r="W16">
        <f t="shared" si="1"/>
        <v>12</v>
      </c>
      <c r="X16">
        <f t="shared" si="2"/>
        <v>12.012</v>
      </c>
      <c r="AA16">
        <f t="shared" si="3"/>
        <v>12</v>
      </c>
    </row>
    <row r="17" spans="1:27" ht="35.1" hidden="1" customHeight="1" thickBot="1" x14ac:dyDescent="0.3">
      <c r="A17" s="104">
        <v>13</v>
      </c>
      <c r="B17" s="127">
        <f>'15 družstiev Pretek č. 4'!B29</f>
        <v>0</v>
      </c>
      <c r="C17" s="30">
        <f>'15 družstiev Pretek č. 3'!O29</f>
        <v>51</v>
      </c>
      <c r="D17" s="31">
        <f>'15 družstiev Pretek č. 3'!P29</f>
        <v>-16</v>
      </c>
      <c r="E17" s="128">
        <f>'15 družstiev Pretek č. 3'!Q29</f>
        <v>12</v>
      </c>
      <c r="F17" s="30">
        <f>'15 družstiev Pretek č. 4'!O29</f>
        <v>51</v>
      </c>
      <c r="G17" s="161">
        <f>'15 družstiev Pretek č. 4'!P29</f>
        <v>-16</v>
      </c>
      <c r="H17" s="162">
        <f>'15 družstiev Pretek č. 4'!Q29</f>
        <v>12</v>
      </c>
      <c r="I17" s="30">
        <f>'15 družstiev Pretek č. 5'!O29</f>
        <v>51</v>
      </c>
      <c r="J17" s="161">
        <f>'15 družstiev Pretek č. 5'!P29</f>
        <v>-16</v>
      </c>
      <c r="K17" s="162">
        <f>'15 družstiev Pretek č. 5'!Q29</f>
        <v>12</v>
      </c>
      <c r="L17" s="30">
        <f>'15 družstiev Pretek č. 6'!O29</f>
        <v>51</v>
      </c>
      <c r="M17" s="161">
        <f>'15 družstiev Pretek č. 6'!P29</f>
        <v>-16</v>
      </c>
      <c r="N17" s="162">
        <f>'15 družstiev Pretek č. 6'!Q29</f>
        <v>12</v>
      </c>
      <c r="O17" s="114">
        <f>SUM(I17+L17)+'Priebežné poradie po 3. a 4 '!O17</f>
        <v>306</v>
      </c>
      <c r="P17" s="115">
        <f>SUM(J17+M17)+'Priebežné poradie po 3. a 4 '!P17</f>
        <v>-96</v>
      </c>
      <c r="Q17" s="111">
        <f t="shared" ref="Q17:Q19" si="5">AA17</f>
        <v>12</v>
      </c>
      <c r="R17" s="1"/>
      <c r="S17" s="1"/>
      <c r="V17" s="29">
        <f t="shared" si="0"/>
        <v>12</v>
      </c>
      <c r="W17">
        <f t="shared" si="1"/>
        <v>12</v>
      </c>
      <c r="X17">
        <f>V17+W17*0.001</f>
        <v>12.012</v>
      </c>
      <c r="AA17">
        <f t="shared" si="3"/>
        <v>12</v>
      </c>
    </row>
    <row r="18" spans="1:27" ht="35.1" hidden="1" customHeight="1" thickBot="1" x14ac:dyDescent="0.3">
      <c r="A18" s="3">
        <v>14</v>
      </c>
      <c r="B18" s="107">
        <f>'15 družstiev Pretek č. 4'!B31</f>
        <v>0</v>
      </c>
      <c r="C18" s="126">
        <f>'15 družstiev Pretek č. 3'!O31</f>
        <v>51</v>
      </c>
      <c r="D18" s="130">
        <f>'15 družstiev Pretek č. 3'!P31</f>
        <v>-16</v>
      </c>
      <c r="E18" s="37">
        <f>'15 družstiev Pretek č. 3'!Q31</f>
        <v>12</v>
      </c>
      <c r="F18" s="126">
        <f>'15 družstiev Pretek č. 4'!O31</f>
        <v>51</v>
      </c>
      <c r="G18" s="160">
        <f>'15 družstiev Pretek č. 4'!P31</f>
        <v>-16</v>
      </c>
      <c r="H18" s="160">
        <f>'15 družstiev Pretek č. 4'!Q31</f>
        <v>12</v>
      </c>
      <c r="I18" s="126">
        <f>'15 družstiev Pretek č. 5'!O31</f>
        <v>51</v>
      </c>
      <c r="J18" s="160">
        <f>'15 družstiev Pretek č. 5'!P31</f>
        <v>-16</v>
      </c>
      <c r="K18" s="160">
        <f>'15 družstiev Pretek č. 5'!Q31</f>
        <v>12</v>
      </c>
      <c r="L18" s="126">
        <f>'15 družstiev Pretek č. 6'!O31</f>
        <v>51</v>
      </c>
      <c r="M18" s="160">
        <f>'15 družstiev Pretek č. 6'!P31</f>
        <v>-16</v>
      </c>
      <c r="N18" s="160">
        <f>'15 družstiev Pretek č. 6'!Q31</f>
        <v>12</v>
      </c>
      <c r="O18" s="38">
        <f>SUM(I18+L18)+'Priebežné poradie po 3. a 4 '!O18</f>
        <v>306</v>
      </c>
      <c r="P18" s="131">
        <f>SUM(J18+M18)+'Priebežné poradie po 3. a 4 '!P18</f>
        <v>-96</v>
      </c>
      <c r="Q18" s="112">
        <f t="shared" si="5"/>
        <v>12</v>
      </c>
      <c r="R18" s="1"/>
      <c r="S18" s="1"/>
      <c r="V18" s="29">
        <f t="shared" si="0"/>
        <v>12</v>
      </c>
      <c r="W18">
        <f t="shared" si="1"/>
        <v>12</v>
      </c>
      <c r="X18">
        <f t="shared" ref="X18:X19" si="6">V18+W18*0.001</f>
        <v>12.012</v>
      </c>
      <c r="AA18">
        <f t="shared" si="3"/>
        <v>12</v>
      </c>
    </row>
    <row r="19" spans="1:27" ht="35.1" hidden="1" customHeight="1" thickBot="1" x14ac:dyDescent="0.3">
      <c r="A19" s="3">
        <v>15</v>
      </c>
      <c r="B19" s="107" t="str">
        <f>'15 družstiev Pretek č. 4'!B33</f>
        <v>B</v>
      </c>
      <c r="C19" s="44">
        <f>'15 družstiev Pretek č. 3'!O33</f>
        <v>51</v>
      </c>
      <c r="D19" s="36">
        <f>'15 družstiev Pretek č. 3'!P33</f>
        <v>-16</v>
      </c>
      <c r="E19" s="37">
        <f>'15 družstiev Pretek č. 3'!Q33</f>
        <v>12</v>
      </c>
      <c r="F19" s="44">
        <f>'15 družstiev Pretek č. 4'!O33</f>
        <v>51</v>
      </c>
      <c r="G19" s="125">
        <f>'15 družstiev Pretek č. 4'!P33</f>
        <v>-16</v>
      </c>
      <c r="H19" s="125">
        <f>'15 družstiev Pretek č. 4'!Q33</f>
        <v>12</v>
      </c>
      <c r="I19" s="44">
        <f>'15 družstiev Pretek č. 5'!O33</f>
        <v>51</v>
      </c>
      <c r="J19" s="125">
        <f>'15 družstiev Pretek č. 5'!P33</f>
        <v>-16</v>
      </c>
      <c r="K19" s="125">
        <f>'15 družstiev Pretek č. 5'!Q33</f>
        <v>12</v>
      </c>
      <c r="L19" s="44">
        <f>'15 družstiev Pretek č. 6'!O33</f>
        <v>51</v>
      </c>
      <c r="M19" s="125">
        <f>'15 družstiev Pretek č. 6'!P33</f>
        <v>-16</v>
      </c>
      <c r="N19" s="125">
        <f>'15 družstiev Pretek č. 6'!Q33</f>
        <v>12</v>
      </c>
      <c r="O19" s="116">
        <f>SUM(I19+L19)+'Priebežné poradie po 3. a 4 '!O19</f>
        <v>306</v>
      </c>
      <c r="P19" s="117">
        <f>SUM(J19+M19)+'Priebežné poradie po 3. a 4 '!P19</f>
        <v>-96</v>
      </c>
      <c r="Q19" s="112">
        <f t="shared" si="5"/>
        <v>12</v>
      </c>
      <c r="R19" s="1"/>
      <c r="S19" s="1"/>
      <c r="V19" s="29">
        <f t="shared" si="0"/>
        <v>12</v>
      </c>
      <c r="W19">
        <f t="shared" si="1"/>
        <v>12</v>
      </c>
      <c r="X19">
        <f t="shared" si="6"/>
        <v>12.012</v>
      </c>
      <c r="AA19">
        <f t="shared" si="3"/>
        <v>12</v>
      </c>
    </row>
    <row r="20" spans="1:27" ht="27.75" customHeight="1" x14ac:dyDescent="0.3">
      <c r="A20" s="196" t="s">
        <v>66</v>
      </c>
      <c r="B20" s="196"/>
      <c r="C20" s="196"/>
      <c r="D20" s="196"/>
      <c r="E20" s="196"/>
      <c r="F20" s="196"/>
      <c r="G20" s="196"/>
      <c r="H20" s="196"/>
      <c r="I20" s="196"/>
      <c r="J20" s="196"/>
      <c r="K20" s="196"/>
      <c r="L20" s="196"/>
      <c r="M20" s="196"/>
      <c r="N20" s="196"/>
      <c r="O20" s="196"/>
      <c r="P20" s="196"/>
      <c r="Q20" s="196"/>
      <c r="R20" s="20"/>
      <c r="S20" s="20"/>
    </row>
    <row r="21" spans="1:27" ht="20.100000000000001" customHeight="1" x14ac:dyDescent="0.25">
      <c r="A21" s="1"/>
      <c r="B21" s="1"/>
      <c r="C21" s="1"/>
      <c r="D21" s="1"/>
      <c r="E21" s="1"/>
      <c r="F21" s="1"/>
      <c r="G21" s="1"/>
      <c r="H21" s="1"/>
      <c r="I21" s="1"/>
      <c r="J21" s="1"/>
      <c r="K21" s="1"/>
      <c r="L21" s="1"/>
      <c r="M21" s="1"/>
      <c r="N21" s="1"/>
      <c r="O21" s="1"/>
      <c r="P21" s="1"/>
      <c r="Q21" s="1"/>
      <c r="R21" s="1"/>
      <c r="S21" s="1"/>
    </row>
    <row r="22" spans="1:27" ht="20.100000000000001" customHeight="1" x14ac:dyDescent="0.25"/>
    <row r="23" spans="1:27" ht="20.100000000000001" customHeight="1" x14ac:dyDescent="0.25"/>
    <row r="24" spans="1:27" ht="20.100000000000001" customHeight="1" x14ac:dyDescent="0.25"/>
    <row r="25" spans="1:27" ht="20.100000000000001" customHeight="1" x14ac:dyDescent="0.25"/>
    <row r="26" spans="1:27" ht="20.100000000000001" customHeight="1" x14ac:dyDescent="0.25"/>
    <row r="27" spans="1:27" ht="20.100000000000001" customHeight="1" x14ac:dyDescent="0.25"/>
    <row r="28" spans="1:27" ht="20.100000000000001" customHeight="1" x14ac:dyDescent="0.25"/>
    <row r="29" spans="1:27" ht="20.100000000000001" customHeight="1" x14ac:dyDescent="0.25"/>
  </sheetData>
  <sheetProtection selectLockedCells="1"/>
  <mergeCells count="24">
    <mergeCell ref="A1:Q1"/>
    <mergeCell ref="A2:A4"/>
    <mergeCell ref="B2:B4"/>
    <mergeCell ref="C2:E2"/>
    <mergeCell ref="F2:H2"/>
    <mergeCell ref="I2:K2"/>
    <mergeCell ref="L2:N2"/>
    <mergeCell ref="O2:Q2"/>
    <mergeCell ref="C3:C4"/>
    <mergeCell ref="D3:D4"/>
    <mergeCell ref="Q3:Q4"/>
    <mergeCell ref="A20:Q20"/>
    <mergeCell ref="K3:K4"/>
    <mergeCell ref="L3:L4"/>
    <mergeCell ref="M3:M4"/>
    <mergeCell ref="N3:N4"/>
    <mergeCell ref="O3:O4"/>
    <mergeCell ref="P3:P4"/>
    <mergeCell ref="E3:E4"/>
    <mergeCell ref="F3:F4"/>
    <mergeCell ref="G3:G4"/>
    <mergeCell ref="H3:H4"/>
    <mergeCell ref="I3:I4"/>
    <mergeCell ref="J3:J4"/>
  </mergeCells>
  <printOptions horizontalCentered="1"/>
  <pageMargins left="0.19685039370078741" right="0.19685039370078741" top="0.78740157480314965" bottom="0.39370078740157483" header="0" footer="0"/>
  <pageSetup paperSize="9" scale="80" orientation="landscape" horizontalDpi="4294967293" vertic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Z35"/>
  <sheetViews>
    <sheetView showGridLines="0" zoomScale="85" zoomScaleNormal="85" workbookViewId="0">
      <selection activeCell="B15" sqref="B15:B16"/>
    </sheetView>
  </sheetViews>
  <sheetFormatPr defaultRowHeight="13.2" x14ac:dyDescent="0.25"/>
  <cols>
    <col min="1" max="1" width="5" customWidth="1"/>
    <col min="2" max="2" width="22.8867187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554687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53" width="9.109375" customWidth="1"/>
  </cols>
  <sheetData>
    <row r="1" spans="1:52" ht="33.75" customHeight="1" thickBot="1" x14ac:dyDescent="0.3">
      <c r="A1" s="220" t="s">
        <v>162</v>
      </c>
      <c r="B1" s="221"/>
      <c r="C1" s="230" t="s">
        <v>68</v>
      </c>
      <c r="D1" s="231"/>
      <c r="E1" s="231"/>
      <c r="F1" s="231"/>
      <c r="G1" s="231"/>
      <c r="H1" s="231"/>
      <c r="I1" s="231"/>
      <c r="J1" s="232" t="s">
        <v>69</v>
      </c>
      <c r="K1" s="233"/>
      <c r="L1" s="233"/>
      <c r="M1" s="233"/>
      <c r="N1" s="232" t="s">
        <v>76</v>
      </c>
      <c r="O1" s="233"/>
      <c r="P1" s="233"/>
      <c r="Q1" s="234"/>
      <c r="T1" s="222" t="s">
        <v>44</v>
      </c>
      <c r="U1" s="223"/>
      <c r="V1" s="224"/>
    </row>
    <row r="2" spans="1:52" ht="20.25" customHeight="1" x14ac:dyDescent="0.25">
      <c r="A2" s="225"/>
      <c r="B2" s="226" t="s">
        <v>116</v>
      </c>
      <c r="C2" s="227" t="s">
        <v>4</v>
      </c>
      <c r="D2" s="228"/>
      <c r="E2" s="229"/>
      <c r="F2" s="227" t="s">
        <v>5</v>
      </c>
      <c r="G2" s="228"/>
      <c r="H2" s="229"/>
      <c r="I2" s="227" t="s">
        <v>6</v>
      </c>
      <c r="J2" s="228"/>
      <c r="K2" s="229"/>
      <c r="L2" s="227" t="s">
        <v>7</v>
      </c>
      <c r="M2" s="228"/>
      <c r="N2" s="228"/>
      <c r="O2" s="210" t="s">
        <v>13</v>
      </c>
      <c r="P2" s="210" t="s">
        <v>14</v>
      </c>
      <c r="Q2" s="213" t="s">
        <v>11</v>
      </c>
      <c r="T2" s="214" t="s">
        <v>45</v>
      </c>
      <c r="U2" s="216" t="s">
        <v>46</v>
      </c>
      <c r="V2" s="218" t="s">
        <v>1</v>
      </c>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row>
    <row r="3" spans="1:52" ht="15.9" customHeight="1" x14ac:dyDescent="0.25">
      <c r="A3" s="225"/>
      <c r="B3" s="226"/>
      <c r="C3" s="204" t="s">
        <v>8</v>
      </c>
      <c r="D3" s="205"/>
      <c r="E3" s="206"/>
      <c r="F3" s="204" t="s">
        <v>8</v>
      </c>
      <c r="G3" s="205"/>
      <c r="H3" s="206"/>
      <c r="I3" s="204" t="s">
        <v>8</v>
      </c>
      <c r="J3" s="205"/>
      <c r="K3" s="206"/>
      <c r="L3" s="204" t="s">
        <v>8</v>
      </c>
      <c r="M3" s="205"/>
      <c r="N3" s="205"/>
      <c r="O3" s="211"/>
      <c r="P3" s="211"/>
      <c r="Q3" s="213"/>
      <c r="T3" s="214"/>
      <c r="U3" s="216"/>
      <c r="V3" s="218"/>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row>
    <row r="4" spans="1:52" ht="15.9" customHeight="1" thickBot="1" x14ac:dyDescent="0.3">
      <c r="A4" s="225"/>
      <c r="B4" s="226"/>
      <c r="C4" s="40" t="s">
        <v>9</v>
      </c>
      <c r="D4" s="41" t="s">
        <v>10</v>
      </c>
      <c r="E4" s="42" t="s">
        <v>0</v>
      </c>
      <c r="F4" s="40" t="s">
        <v>9</v>
      </c>
      <c r="G4" s="41" t="s">
        <v>10</v>
      </c>
      <c r="H4" s="42" t="s">
        <v>0</v>
      </c>
      <c r="I4" s="40" t="s">
        <v>9</v>
      </c>
      <c r="J4" s="41" t="s">
        <v>10</v>
      </c>
      <c r="K4" s="42" t="s">
        <v>0</v>
      </c>
      <c r="L4" s="40" t="s">
        <v>9</v>
      </c>
      <c r="M4" s="41" t="s">
        <v>10</v>
      </c>
      <c r="N4" s="43" t="s">
        <v>0</v>
      </c>
      <c r="O4" s="212"/>
      <c r="P4" s="212"/>
      <c r="Q4" s="213"/>
      <c r="T4" s="215"/>
      <c r="U4" s="217"/>
      <c r="V4" s="219"/>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row>
    <row r="5" spans="1:52" ht="19.5" customHeight="1" x14ac:dyDescent="0.25">
      <c r="A5" s="186">
        <v>1</v>
      </c>
      <c r="B5" s="207" t="s">
        <v>167</v>
      </c>
      <c r="C5" s="190"/>
      <c r="D5" s="191"/>
      <c r="E5" s="46"/>
      <c r="F5" s="190"/>
      <c r="G5" s="209"/>
      <c r="H5" s="46"/>
      <c r="I5" s="190"/>
      <c r="J5" s="209"/>
      <c r="K5" s="46"/>
      <c r="L5" s="190"/>
      <c r="M5" s="209"/>
      <c r="N5" s="46"/>
      <c r="O5" s="192">
        <f>SUM(E6+H6+K6+N6)</f>
        <v>0</v>
      </c>
      <c r="P5" s="182">
        <f>SUM(D6+G6+J6+M6)</f>
        <v>0</v>
      </c>
      <c r="Q5" s="184">
        <f>AD6</f>
        <v>1</v>
      </c>
      <c r="T5" s="180">
        <f>O5+'15 družstiev Pretek č. 1'!O5+'15 družstiev Pretek č. 2'!O5+'15 družstiev Pretek č. 3'!O5+'15 družstiev Pretek č. 4'!O5+'15 družstiev Pretek č. 5'!O5+'15 družstiev Pretek č. 6'!O5</f>
        <v>138</v>
      </c>
      <c r="U5" s="182">
        <f>P5+'15 družstiev Pretek č. 1'!P5+'15 družstiev Pretek č. 2'!P5+'15 družstiev Pretek č. 3'!P5+'15 družstiev Pretek č. 4'!P5+'15 družstiev Pretek č. 5'!P5+'15 družstiev Pretek č. 6'!P5</f>
        <v>434750</v>
      </c>
      <c r="V5" s="184">
        <f>AZ6</f>
        <v>11</v>
      </c>
      <c r="Y5" s="200" t="s">
        <v>20</v>
      </c>
      <c r="Z5" s="201"/>
      <c r="AA5" s="201"/>
      <c r="AB5" s="201"/>
      <c r="AC5" s="201"/>
      <c r="AD5" s="202"/>
      <c r="AE5" s="200" t="s">
        <v>21</v>
      </c>
      <c r="AF5" s="201"/>
      <c r="AG5" s="201"/>
      <c r="AH5" s="202"/>
      <c r="AI5" s="200" t="s">
        <v>22</v>
      </c>
      <c r="AJ5" s="201"/>
      <c r="AK5" s="201"/>
      <c r="AL5" s="202"/>
      <c r="AM5" s="200" t="s">
        <v>23</v>
      </c>
      <c r="AN5" s="201"/>
      <c r="AO5" s="201"/>
      <c r="AP5" s="202"/>
      <c r="AQ5" s="200" t="s">
        <v>24</v>
      </c>
      <c r="AR5" s="201"/>
      <c r="AS5" s="201"/>
      <c r="AT5" s="202"/>
      <c r="AU5" s="17" t="s">
        <v>47</v>
      </c>
    </row>
    <row r="6" spans="1:52" ht="19.5" customHeight="1" thickBot="1" x14ac:dyDescent="0.3">
      <c r="A6" s="187"/>
      <c r="B6" s="208"/>
      <c r="C6" s="21"/>
      <c r="D6" s="22"/>
      <c r="E6" s="23">
        <f>IF(ISBLANK(D6),0,IF(ISBLANK(C5),0,IF(E5 = "D",MAX($A$5:$A$34) + 2,AH6)))</f>
        <v>0</v>
      </c>
      <c r="F6" s="21"/>
      <c r="G6" s="22"/>
      <c r="H6" s="23">
        <f>IF(ISBLANK(G6),0,IF(ISBLANK(F5),0,IF(H5 = "D",MAX($A$5:$A$34) + 2,AL6)))</f>
        <v>0</v>
      </c>
      <c r="I6" s="21"/>
      <c r="J6" s="22"/>
      <c r="K6" s="23">
        <f>IF(ISBLANK(J6),0,IF(ISBLANK(I5),0,IF(K5 = "D",MAX($A$5:$A$34) + 2,AP6)))</f>
        <v>0</v>
      </c>
      <c r="L6" s="21"/>
      <c r="M6" s="22"/>
      <c r="N6" s="23">
        <f>IF(ISBLANK(M6),0,IF(ISBLANK(L5),0,IF(N5 = "D",MAX($A$5:$A$34) + 2,AT6)))</f>
        <v>0</v>
      </c>
      <c r="O6" s="193"/>
      <c r="P6" s="183"/>
      <c r="Q6" s="185"/>
      <c r="T6" s="181"/>
      <c r="U6" s="183"/>
      <c r="V6" s="185"/>
      <c r="Y6" s="10">
        <f>O5</f>
        <v>0</v>
      </c>
      <c r="Z6" s="9">
        <f>P5</f>
        <v>0</v>
      </c>
      <c r="AA6">
        <f>RANK(Y6,$Y$6:$Y$20,1)</f>
        <v>1</v>
      </c>
      <c r="AB6">
        <f>RANK(Z6,$Z$6:$Z$20,0)</f>
        <v>1</v>
      </c>
      <c r="AC6">
        <f>AA6+AB6*0.00001</f>
        <v>1.0000100000000001</v>
      </c>
      <c r="AD6" s="19">
        <f>RANK(AC6,$AC$6:$AC$20,1)</f>
        <v>1</v>
      </c>
      <c r="AE6" s="14">
        <f>D6</f>
        <v>0</v>
      </c>
      <c r="AF6" s="15">
        <f t="shared" ref="AF6:AF20" si="0">IF(AE6=0,MAX($A$5:$A$52) +1,IF(D5="d",MAX($A$5:$A$52) +2,RANK(AE6,$AE$6:$AE$20,0)))</f>
        <v>16</v>
      </c>
      <c r="AG6">
        <f>COUNTIF($AF$6:$AF$20,AF6)</f>
        <v>11</v>
      </c>
      <c r="AH6" s="18">
        <f t="shared" ref="AH6:AH20" si="1">IF(AE6=0,MAX($A$5:$A$52) +1,IF(AG6 &gt; 1,IF(MOD(AG6,2) = 0,(AF6*AG6+AG6-1)/AG6,(AF6*AG6+AG6)/AG6),IF(AG6=1,AF6,(AF6*AG6+AG6-1)/AG6)))</f>
        <v>16</v>
      </c>
      <c r="AI6" s="14">
        <f>G6</f>
        <v>0</v>
      </c>
      <c r="AJ6">
        <f t="shared" ref="AJ6:AJ20" si="2">IF(AI6=0,MAX($A$5:$A$52) +1,IF(G5="d",MAX($A$5:$A$52) +2,RANK(AI6,$AI$6:$AI$20,0)))</f>
        <v>16</v>
      </c>
      <c r="AK6">
        <f>COUNTIF($AJ$6:$AJ$20,AJ6)</f>
        <v>11</v>
      </c>
      <c r="AL6" s="18">
        <f t="shared" ref="AL6:AL20" si="3">IF(AI6=0,MAX($A$5:$A$52) +1,IF(AK6 &gt; 1,IF(MOD(AK6,2) = 0,(AJ6*AK6+AK6-1)/AK6,(AJ6*AK6+AK6)/AK6),IF(AK6=1,AJ6,(AJ6*AK6+AK6-1)/AK6)))</f>
        <v>16</v>
      </c>
      <c r="AM6" s="14">
        <f>J6</f>
        <v>0</v>
      </c>
      <c r="AN6" s="15">
        <f t="shared" ref="AN6:AN20" si="4">IF(AM6=0,MAX($A$5:$A$52) +1,IF(J5="d",MAX($A$5:$A$52) +2,RANK(AM6,$AM$6:$AM$20,0)))</f>
        <v>16</v>
      </c>
      <c r="AO6">
        <f>COUNTIF($AN$6:$AN$20,AN6)</f>
        <v>11</v>
      </c>
      <c r="AP6" s="18">
        <f t="shared" ref="AP6:AP20" si="5">IF(AM6=0,MAX($A$5:$A$52) +1,IF(AO6 &gt; 1,IF(MOD(AO6,2) = 0,(AN6*AO6+AO6-1)/AO6,(AN6*AO6+AO6)/AO6),IF(AO6=1,AN6,(AN6*AO6+AO6-1)/AO6)))</f>
        <v>16</v>
      </c>
      <c r="AQ6" s="14">
        <f>M6</f>
        <v>0</v>
      </c>
      <c r="AR6" s="15">
        <f t="shared" ref="AR6:AR20" si="6">IF(AQ6=0,MAX($A$5:$A$52) +1,IF(M5="d",MAX($A$5:$A$52) +2,RANK(AQ6,$AQ$6:$AQ$20,0)))</f>
        <v>16</v>
      </c>
      <c r="AS6">
        <f>COUNTIF($AR$6:$AR$20,AR6)</f>
        <v>11</v>
      </c>
      <c r="AT6" s="18">
        <f>IF(AQ6=0,MAX($A$5:$A$52) +1,IF(AS6 &gt; 1,IF(MOD(AS6,2) = 0,(AR6*AS6+AS6-1)/AS6,(AR6*AS6+AS6)/AS6),IF(AS6=1,AR6,(AR6*AS6+AS6-1)/AS6)))</f>
        <v>16</v>
      </c>
      <c r="AU6" s="9">
        <f>T5</f>
        <v>138</v>
      </c>
      <c r="AV6" s="9">
        <f>U5</f>
        <v>434750</v>
      </c>
      <c r="AW6">
        <f>RANK(AU6,$AU$6:$AU$20,1)</f>
        <v>11</v>
      </c>
      <c r="AX6">
        <f>RANK(AV6,$AV$6:$AV$20,0)</f>
        <v>11</v>
      </c>
      <c r="AY6">
        <f>AW6+AX6*0.00001</f>
        <v>11.000109999999999</v>
      </c>
      <c r="AZ6">
        <f>RANK(AY6,$AY$6:$AY$20,1)</f>
        <v>11</v>
      </c>
    </row>
    <row r="7" spans="1:52" ht="19.5" customHeight="1" x14ac:dyDescent="0.25">
      <c r="A7" s="186">
        <v>2</v>
      </c>
      <c r="B7" s="198" t="s">
        <v>168</v>
      </c>
      <c r="C7" s="190"/>
      <c r="D7" s="191"/>
      <c r="E7" s="46"/>
      <c r="F7" s="190"/>
      <c r="G7" s="191"/>
      <c r="H7" s="46"/>
      <c r="I7" s="190"/>
      <c r="J7" s="191"/>
      <c r="K7" s="46"/>
      <c r="L7" s="190"/>
      <c r="M7" s="191"/>
      <c r="N7" s="46"/>
      <c r="O7" s="192">
        <f>SUM(E8+H8+K8+N8)</f>
        <v>0</v>
      </c>
      <c r="P7" s="182">
        <f>SUM(D8+G8+J8+M8)</f>
        <v>0</v>
      </c>
      <c r="Q7" s="184">
        <f>AD7</f>
        <v>1</v>
      </c>
      <c r="T7" s="180">
        <f>O7+'15 družstiev Pretek č. 1'!O7+'15 družstiev Pretek č. 2'!O7+'15 družstiev Pretek č. 3'!O7+'15 družstiev Pretek č. 4'!O7+'15 družstiev Pretek č. 5'!O7+'15 družstiev Pretek č. 6'!O7</f>
        <v>93</v>
      </c>
      <c r="U7" s="182">
        <f>P7+'15 družstiev Pretek č. 1'!P7+'15 družstiev Pretek č. 2'!P7+'15 družstiev Pretek č. 3'!P7+'15 družstiev Pretek č. 4'!P7+'15 družstiev Pretek č. 5'!P7+'15 družstiev Pretek č. 6'!P7</f>
        <v>519225</v>
      </c>
      <c r="V7" s="184">
        <f>AZ7</f>
        <v>7</v>
      </c>
      <c r="Y7" s="10">
        <f>O7</f>
        <v>0</v>
      </c>
      <c r="Z7" s="9">
        <f>P7</f>
        <v>0</v>
      </c>
      <c r="AA7">
        <f t="shared" ref="AA7:AA20" si="7">RANK(Y7,$Y$6:$Y$20,1)</f>
        <v>1</v>
      </c>
      <c r="AB7">
        <f t="shared" ref="AB7:AB20" si="8">RANK(Z7,$Z$6:$Z$20,0)</f>
        <v>1</v>
      </c>
      <c r="AC7">
        <f t="shared" ref="AC7:AC20" si="9">AA7+AB7*0.00001</f>
        <v>1.0000100000000001</v>
      </c>
      <c r="AD7" s="19">
        <f t="shared" ref="AD7:AD20" si="10">RANK(AC7,$AC$6:$AC$20,1)</f>
        <v>1</v>
      </c>
      <c r="AE7" s="14">
        <f>D8</f>
        <v>0</v>
      </c>
      <c r="AF7" s="15">
        <f t="shared" si="0"/>
        <v>16</v>
      </c>
      <c r="AG7">
        <f t="shared" ref="AG7:AG20" si="11">COUNTIF($AF$6:$AF$20,AF7)</f>
        <v>11</v>
      </c>
      <c r="AH7" s="18">
        <f t="shared" si="1"/>
        <v>16</v>
      </c>
      <c r="AI7" s="14">
        <f>G8</f>
        <v>0</v>
      </c>
      <c r="AJ7">
        <f t="shared" si="2"/>
        <v>16</v>
      </c>
      <c r="AK7">
        <f t="shared" ref="AK7:AK20" si="12">COUNTIF($AJ$6:$AJ$20,AJ7)</f>
        <v>11</v>
      </c>
      <c r="AL7" s="18">
        <f t="shared" si="3"/>
        <v>16</v>
      </c>
      <c r="AM7" s="14">
        <f>J8</f>
        <v>0</v>
      </c>
      <c r="AN7" s="15">
        <f t="shared" si="4"/>
        <v>16</v>
      </c>
      <c r="AO7">
        <f t="shared" ref="AO7:AO20" si="13">COUNTIF($AN$6:$AN$20,AN7)</f>
        <v>11</v>
      </c>
      <c r="AP7" s="18">
        <f t="shared" si="5"/>
        <v>16</v>
      </c>
      <c r="AQ7" s="14">
        <f>M8</f>
        <v>0</v>
      </c>
      <c r="AR7" s="15">
        <f t="shared" si="6"/>
        <v>16</v>
      </c>
      <c r="AS7">
        <f t="shared" ref="AS7:AS20" si="14">COUNTIF($AR$6:$AR$20,AR7)</f>
        <v>11</v>
      </c>
      <c r="AT7" s="18">
        <f t="shared" ref="AT7:AT20" si="15">IF(AQ7=0,MAX($A$5:$A$52) +1,IF(AS7 &gt; 1,IF(MOD(AS7,2) = 0,(AR7*AS7+AS7-1)/AS7,(AR7*AS7+AS7)/AS7),IF(AS7=1,AR7,(AR7*AS7+AS7-1)/AS7)))</f>
        <v>16</v>
      </c>
      <c r="AU7" s="9">
        <f>T7</f>
        <v>93</v>
      </c>
      <c r="AV7" s="9">
        <f>U7</f>
        <v>519225</v>
      </c>
      <c r="AW7">
        <f t="shared" ref="AW7:AW20" si="16">RANK(AU7,$AU$6:$AU$20,1)</f>
        <v>7</v>
      </c>
      <c r="AX7">
        <f t="shared" ref="AX7:AX20" si="17">RANK(AV7,$AV$6:$AV$20,0)</f>
        <v>8</v>
      </c>
      <c r="AY7">
        <f t="shared" ref="AY7:AY20" si="18">AW7+AX7*0.00001</f>
        <v>7.0000799999999996</v>
      </c>
      <c r="AZ7">
        <f t="shared" ref="AZ7:AZ20" si="19">RANK(AY7,$AY$6:$AY$20,1)</f>
        <v>7</v>
      </c>
    </row>
    <row r="8" spans="1:52" ht="19.5" customHeight="1" thickBot="1" x14ac:dyDescent="0.3">
      <c r="A8" s="187"/>
      <c r="B8" s="199"/>
      <c r="C8" s="21"/>
      <c r="D8" s="22"/>
      <c r="E8" s="23">
        <f>IF(ISBLANK(D8),0,IF(ISBLANK(C7),0,IF(E7 = "D",MAX($A$5:$A$34) + 2,AH7)))</f>
        <v>0</v>
      </c>
      <c r="F8" s="21"/>
      <c r="G8" s="22"/>
      <c r="H8" s="23">
        <f>IF(ISBLANK(G8),0,IF(ISBLANK(F7),0,IF(H7 = "D",MAX($A$5:$A$34) + 2,AL7)))</f>
        <v>0</v>
      </c>
      <c r="I8" s="21"/>
      <c r="J8" s="22"/>
      <c r="K8" s="23">
        <f>IF(ISBLANK(J8),0,IF(ISBLANK(I7),0,IF(K7 = "D",MAX($A$5:$A$34) + 2,AP7)))</f>
        <v>0</v>
      </c>
      <c r="L8" s="21"/>
      <c r="M8" s="22"/>
      <c r="N8" s="23">
        <f>IF(ISBLANK(M8),0,IF(ISBLANK(L7),0,IF(N7 = "D",MAX($A$5:$A$34) + 2,AT7)))</f>
        <v>0</v>
      </c>
      <c r="O8" s="193"/>
      <c r="P8" s="183"/>
      <c r="Q8" s="185"/>
      <c r="T8" s="181"/>
      <c r="U8" s="183"/>
      <c r="V8" s="185"/>
      <c r="Y8" s="10">
        <f>O9</f>
        <v>0</v>
      </c>
      <c r="Z8" s="9">
        <f>P9</f>
        <v>0</v>
      </c>
      <c r="AA8">
        <f t="shared" si="7"/>
        <v>1</v>
      </c>
      <c r="AB8">
        <f t="shared" si="8"/>
        <v>1</v>
      </c>
      <c r="AC8">
        <f t="shared" si="9"/>
        <v>1.0000100000000001</v>
      </c>
      <c r="AD8" s="19">
        <f t="shared" si="10"/>
        <v>1</v>
      </c>
      <c r="AE8" s="14">
        <f>D10</f>
        <v>0</v>
      </c>
      <c r="AF8" s="15">
        <f t="shared" si="0"/>
        <v>16</v>
      </c>
      <c r="AG8">
        <f t="shared" si="11"/>
        <v>11</v>
      </c>
      <c r="AH8" s="18">
        <f t="shared" si="1"/>
        <v>16</v>
      </c>
      <c r="AI8" s="14">
        <f>G10</f>
        <v>0</v>
      </c>
      <c r="AJ8">
        <f t="shared" si="2"/>
        <v>16</v>
      </c>
      <c r="AK8">
        <f t="shared" si="12"/>
        <v>11</v>
      </c>
      <c r="AL8" s="18">
        <f t="shared" si="3"/>
        <v>16</v>
      </c>
      <c r="AM8" s="14">
        <f>J10</f>
        <v>0</v>
      </c>
      <c r="AN8" s="15">
        <f t="shared" si="4"/>
        <v>16</v>
      </c>
      <c r="AO8">
        <f t="shared" si="13"/>
        <v>11</v>
      </c>
      <c r="AP8" s="18">
        <f t="shared" si="5"/>
        <v>16</v>
      </c>
      <c r="AQ8" s="14">
        <f>M10</f>
        <v>0</v>
      </c>
      <c r="AR8" s="15">
        <f t="shared" si="6"/>
        <v>16</v>
      </c>
      <c r="AS8">
        <f t="shared" si="14"/>
        <v>11</v>
      </c>
      <c r="AT8" s="18">
        <f t="shared" si="15"/>
        <v>16</v>
      </c>
      <c r="AU8" s="9">
        <f>T9</f>
        <v>87</v>
      </c>
      <c r="AV8" s="9">
        <f>U9</f>
        <v>581500</v>
      </c>
      <c r="AW8">
        <f t="shared" si="16"/>
        <v>4</v>
      </c>
      <c r="AX8">
        <f t="shared" si="17"/>
        <v>6</v>
      </c>
      <c r="AY8">
        <f t="shared" si="18"/>
        <v>4.0000600000000004</v>
      </c>
      <c r="AZ8">
        <f t="shared" si="19"/>
        <v>4</v>
      </c>
    </row>
    <row r="9" spans="1:52" ht="19.5" customHeight="1" x14ac:dyDescent="0.25">
      <c r="A9" s="197">
        <v>3</v>
      </c>
      <c r="B9" s="198" t="s">
        <v>172</v>
      </c>
      <c r="C9" s="190"/>
      <c r="D9" s="191"/>
      <c r="E9" s="46"/>
      <c r="F9" s="190"/>
      <c r="G9" s="191"/>
      <c r="H9" s="46"/>
      <c r="I9" s="190"/>
      <c r="J9" s="191"/>
      <c r="K9" s="46"/>
      <c r="L9" s="190"/>
      <c r="M9" s="191"/>
      <c r="N9" s="46"/>
      <c r="O9" s="192">
        <f>SUM(E10+H10+K10+N10)</f>
        <v>0</v>
      </c>
      <c r="P9" s="182">
        <f>SUM(D10+G10+J10+M10)</f>
        <v>0</v>
      </c>
      <c r="Q9" s="184">
        <f>AD8</f>
        <v>1</v>
      </c>
      <c r="T9" s="180">
        <f>O9+'15 družstiev Pretek č. 1'!O9+'15 družstiev Pretek č. 2'!O9+'15 družstiev Pretek č. 3'!O9+'15 družstiev Pretek č. 4'!O9+'15 družstiev Pretek č. 5'!O9+'15 družstiev Pretek č. 6'!O9</f>
        <v>87</v>
      </c>
      <c r="U9" s="182">
        <f>P9+'15 družstiev Pretek č. 1'!P9+'15 družstiev Pretek č. 2'!P9+'15 družstiev Pretek č. 3'!P9+'15 družstiev Pretek č. 4'!P9+'15 družstiev Pretek č. 5'!P9+'15 družstiev Pretek č. 6'!P9</f>
        <v>581500</v>
      </c>
      <c r="V9" s="184">
        <f>AZ8</f>
        <v>4</v>
      </c>
      <c r="Y9" s="10">
        <f>O11</f>
        <v>0</v>
      </c>
      <c r="Z9" s="9">
        <f>P11</f>
        <v>0</v>
      </c>
      <c r="AA9">
        <f t="shared" si="7"/>
        <v>1</v>
      </c>
      <c r="AB9">
        <f t="shared" si="8"/>
        <v>1</v>
      </c>
      <c r="AC9">
        <f t="shared" si="9"/>
        <v>1.0000100000000001</v>
      </c>
      <c r="AD9" s="19">
        <f t="shared" si="10"/>
        <v>1</v>
      </c>
      <c r="AE9" s="14">
        <f>D12</f>
        <v>0</v>
      </c>
      <c r="AF9" s="15">
        <f t="shared" si="0"/>
        <v>16</v>
      </c>
      <c r="AG9">
        <f t="shared" si="11"/>
        <v>11</v>
      </c>
      <c r="AH9" s="18">
        <f t="shared" si="1"/>
        <v>16</v>
      </c>
      <c r="AI9" s="14">
        <f>G12</f>
        <v>0</v>
      </c>
      <c r="AJ9">
        <f t="shared" si="2"/>
        <v>16</v>
      </c>
      <c r="AK9">
        <f t="shared" si="12"/>
        <v>11</v>
      </c>
      <c r="AL9" s="18">
        <f t="shared" si="3"/>
        <v>16</v>
      </c>
      <c r="AM9" s="14">
        <f>J12</f>
        <v>0</v>
      </c>
      <c r="AN9" s="15">
        <f t="shared" si="4"/>
        <v>16</v>
      </c>
      <c r="AO9">
        <f t="shared" si="13"/>
        <v>11</v>
      </c>
      <c r="AP9" s="18">
        <f t="shared" si="5"/>
        <v>16</v>
      </c>
      <c r="AQ9" s="14">
        <f>M12</f>
        <v>0</v>
      </c>
      <c r="AR9" s="15">
        <f t="shared" si="6"/>
        <v>16</v>
      </c>
      <c r="AS9">
        <f t="shared" si="14"/>
        <v>11</v>
      </c>
      <c r="AT9" s="18">
        <f t="shared" si="15"/>
        <v>16</v>
      </c>
      <c r="AU9" s="9">
        <f>T11</f>
        <v>79</v>
      </c>
      <c r="AV9" s="9">
        <f>U11</f>
        <v>635100</v>
      </c>
      <c r="AW9">
        <f t="shared" si="16"/>
        <v>1</v>
      </c>
      <c r="AX9">
        <f t="shared" si="17"/>
        <v>1</v>
      </c>
      <c r="AY9">
        <f t="shared" si="18"/>
        <v>1.0000100000000001</v>
      </c>
      <c r="AZ9">
        <f t="shared" si="19"/>
        <v>1</v>
      </c>
    </row>
    <row r="10" spans="1:52" ht="19.5" customHeight="1" thickBot="1" x14ac:dyDescent="0.3">
      <c r="A10" s="197"/>
      <c r="B10" s="199"/>
      <c r="C10" s="21"/>
      <c r="D10" s="22"/>
      <c r="E10" s="23">
        <f>IF(ISBLANK(D10),0,IF(ISBLANK(C9),0,IF(E9 = "D",MAX($A$5:$A$34) + 2,AH8)))</f>
        <v>0</v>
      </c>
      <c r="F10" s="21"/>
      <c r="G10" s="22"/>
      <c r="H10" s="23">
        <f>IF(ISBLANK(G10),0,IF(ISBLANK(F9),0,IF(H9 = "D",MAX($A$5:$A$34) + 2,AL8)))</f>
        <v>0</v>
      </c>
      <c r="I10" s="21"/>
      <c r="J10" s="22"/>
      <c r="K10" s="23">
        <f>IF(ISBLANK(J10),0,IF(ISBLANK(I9),0,IF(K9 = "D",MAX($A$5:$A$34) + 2,AP8)))</f>
        <v>0</v>
      </c>
      <c r="L10" s="21"/>
      <c r="M10" s="22"/>
      <c r="N10" s="23">
        <f>IF(ISBLANK(M10),0,IF(ISBLANK(L9),0,IF(N9 = "D",MAX($A$5:$A$34) + 2,AT8)))</f>
        <v>0</v>
      </c>
      <c r="O10" s="193"/>
      <c r="P10" s="183"/>
      <c r="Q10" s="185"/>
      <c r="T10" s="181"/>
      <c r="U10" s="183"/>
      <c r="V10" s="185"/>
      <c r="Y10" s="10">
        <f>O13</f>
        <v>0</v>
      </c>
      <c r="Z10" s="9">
        <f>P13</f>
        <v>0</v>
      </c>
      <c r="AA10">
        <f t="shared" si="7"/>
        <v>1</v>
      </c>
      <c r="AB10">
        <f t="shared" si="8"/>
        <v>1</v>
      </c>
      <c r="AC10">
        <f t="shared" si="9"/>
        <v>1.0000100000000001</v>
      </c>
      <c r="AD10" s="19">
        <f t="shared" si="10"/>
        <v>1</v>
      </c>
      <c r="AE10" s="14">
        <f>D14</f>
        <v>0</v>
      </c>
      <c r="AF10" s="15">
        <f t="shared" si="0"/>
        <v>16</v>
      </c>
      <c r="AG10">
        <f t="shared" si="11"/>
        <v>11</v>
      </c>
      <c r="AH10" s="18">
        <f t="shared" si="1"/>
        <v>16</v>
      </c>
      <c r="AI10" s="14">
        <f>G14</f>
        <v>0</v>
      </c>
      <c r="AJ10">
        <f t="shared" si="2"/>
        <v>16</v>
      </c>
      <c r="AK10">
        <f t="shared" si="12"/>
        <v>11</v>
      </c>
      <c r="AL10" s="18">
        <f t="shared" si="3"/>
        <v>16</v>
      </c>
      <c r="AM10" s="14">
        <f>J14</f>
        <v>0</v>
      </c>
      <c r="AN10" s="15">
        <f t="shared" si="4"/>
        <v>16</v>
      </c>
      <c r="AO10">
        <f t="shared" si="13"/>
        <v>11</v>
      </c>
      <c r="AP10" s="18">
        <f t="shared" si="5"/>
        <v>16</v>
      </c>
      <c r="AQ10" s="14">
        <f>M14</f>
        <v>0</v>
      </c>
      <c r="AR10" s="15">
        <f t="shared" si="6"/>
        <v>16</v>
      </c>
      <c r="AS10">
        <f t="shared" si="14"/>
        <v>11</v>
      </c>
      <c r="AT10" s="18">
        <f t="shared" si="15"/>
        <v>16</v>
      </c>
      <c r="AU10" s="9">
        <f>T13</f>
        <v>90</v>
      </c>
      <c r="AV10" s="9">
        <f>U13</f>
        <v>612600</v>
      </c>
      <c r="AW10">
        <f t="shared" si="16"/>
        <v>5</v>
      </c>
      <c r="AX10">
        <f t="shared" si="17"/>
        <v>2</v>
      </c>
      <c r="AY10">
        <f t="shared" si="18"/>
        <v>5.0000200000000001</v>
      </c>
      <c r="AZ10">
        <f t="shared" si="19"/>
        <v>5</v>
      </c>
    </row>
    <row r="11" spans="1:52" ht="19.5" customHeight="1" x14ac:dyDescent="0.25">
      <c r="A11" s="186">
        <v>4</v>
      </c>
      <c r="B11" s="198" t="s">
        <v>192</v>
      </c>
      <c r="C11" s="190"/>
      <c r="D11" s="191"/>
      <c r="E11" s="46"/>
      <c r="F11" s="190"/>
      <c r="G11" s="191"/>
      <c r="H11" s="46"/>
      <c r="I11" s="190"/>
      <c r="J11" s="191"/>
      <c r="K11" s="46"/>
      <c r="L11" s="190"/>
      <c r="M11" s="191"/>
      <c r="N11" s="46"/>
      <c r="O11" s="192">
        <f>SUM(E12+H12+K12+N12)</f>
        <v>0</v>
      </c>
      <c r="P11" s="182">
        <f>SUM(D12+G12+J12+M12)</f>
        <v>0</v>
      </c>
      <c r="Q11" s="184">
        <f>AD9</f>
        <v>1</v>
      </c>
      <c r="T11" s="180">
        <f>O11+'15 družstiev Pretek č. 1'!O11+'15 družstiev Pretek č. 2'!O11+'15 družstiev Pretek č. 3'!O11+'15 družstiev Pretek č. 4'!O11+'15 družstiev Pretek č. 5'!O11+'15 družstiev Pretek č. 6'!O11</f>
        <v>79</v>
      </c>
      <c r="U11" s="182">
        <f>P11+'15 družstiev Pretek č. 1'!P11+'15 družstiev Pretek č. 2'!P11+'15 družstiev Pretek č. 3'!P11+'15 družstiev Pretek č. 4'!P11+'15 družstiev Pretek č. 5'!P11+'15 družstiev Pretek č. 6'!P11</f>
        <v>635100</v>
      </c>
      <c r="V11" s="184">
        <f>AZ9</f>
        <v>1</v>
      </c>
      <c r="Y11" s="10">
        <f>O15</f>
        <v>0</v>
      </c>
      <c r="Z11" s="9">
        <f>P15</f>
        <v>0</v>
      </c>
      <c r="AA11">
        <f t="shared" si="7"/>
        <v>1</v>
      </c>
      <c r="AB11">
        <f t="shared" si="8"/>
        <v>1</v>
      </c>
      <c r="AC11">
        <f t="shared" si="9"/>
        <v>1.0000100000000001</v>
      </c>
      <c r="AD11" s="19">
        <f t="shared" si="10"/>
        <v>1</v>
      </c>
      <c r="AE11" s="14">
        <f>D16</f>
        <v>0</v>
      </c>
      <c r="AF11" s="15">
        <f t="shared" si="0"/>
        <v>16</v>
      </c>
      <c r="AG11">
        <f t="shared" si="11"/>
        <v>11</v>
      </c>
      <c r="AH11" s="18">
        <f t="shared" si="1"/>
        <v>16</v>
      </c>
      <c r="AI11" s="14">
        <f>G16</f>
        <v>0</v>
      </c>
      <c r="AJ11">
        <f t="shared" si="2"/>
        <v>16</v>
      </c>
      <c r="AK11">
        <f t="shared" si="12"/>
        <v>11</v>
      </c>
      <c r="AL11" s="18">
        <f t="shared" si="3"/>
        <v>16</v>
      </c>
      <c r="AM11" s="14">
        <f>J16</f>
        <v>0</v>
      </c>
      <c r="AN11" s="15">
        <f t="shared" si="4"/>
        <v>16</v>
      </c>
      <c r="AO11">
        <f t="shared" si="13"/>
        <v>11</v>
      </c>
      <c r="AP11" s="18">
        <f t="shared" si="5"/>
        <v>16</v>
      </c>
      <c r="AQ11" s="14">
        <f>M16</f>
        <v>0</v>
      </c>
      <c r="AR11" s="15">
        <f t="shared" si="6"/>
        <v>16</v>
      </c>
      <c r="AS11">
        <f t="shared" si="14"/>
        <v>11</v>
      </c>
      <c r="AT11" s="18">
        <f t="shared" si="15"/>
        <v>16</v>
      </c>
      <c r="AU11" s="9">
        <f>T15</f>
        <v>99</v>
      </c>
      <c r="AV11" s="9">
        <f>U15</f>
        <v>508400</v>
      </c>
      <c r="AW11">
        <f t="shared" si="16"/>
        <v>8</v>
      </c>
      <c r="AX11">
        <f t="shared" si="17"/>
        <v>9</v>
      </c>
      <c r="AY11">
        <f t="shared" si="18"/>
        <v>8.0000900000000001</v>
      </c>
      <c r="AZ11">
        <f t="shared" si="19"/>
        <v>8</v>
      </c>
    </row>
    <row r="12" spans="1:52" ht="19.5" customHeight="1" thickBot="1" x14ac:dyDescent="0.3">
      <c r="A12" s="187"/>
      <c r="B12" s="199"/>
      <c r="C12" s="21"/>
      <c r="D12" s="22"/>
      <c r="E12" s="23">
        <f>IF(ISBLANK(D12),0,IF(ISBLANK(C11),0,IF(E11 = "D",MAX($A$5:$A$34) + 2,AH9)))</f>
        <v>0</v>
      </c>
      <c r="F12" s="21"/>
      <c r="G12" s="22"/>
      <c r="H12" s="23">
        <f>IF(ISBLANK(G12),0,IF(ISBLANK(F11),0,IF(H11 = "D",MAX($A$5:$A$34) + 2,AL9)))</f>
        <v>0</v>
      </c>
      <c r="I12" s="21"/>
      <c r="J12" s="22"/>
      <c r="K12" s="23">
        <f>IF(ISBLANK(J12),0,IF(ISBLANK(I11),0,IF(K11 = "D",MAX($A$5:$A$34) + 2,AP9)))</f>
        <v>0</v>
      </c>
      <c r="L12" s="21"/>
      <c r="M12" s="22"/>
      <c r="N12" s="23">
        <f>IF(ISBLANK(M12),0,IF(ISBLANK(L11),0,IF(N11 = "D",MAX($A$5:$A$34) + 2,AT9)))</f>
        <v>0</v>
      </c>
      <c r="O12" s="193"/>
      <c r="P12" s="183"/>
      <c r="Q12" s="185"/>
      <c r="T12" s="181"/>
      <c r="U12" s="183"/>
      <c r="V12" s="185"/>
      <c r="W12" s="17"/>
      <c r="Y12" s="10">
        <f>O17</f>
        <v>0</v>
      </c>
      <c r="Z12" s="9">
        <f>P17</f>
        <v>0</v>
      </c>
      <c r="AA12">
        <f t="shared" si="7"/>
        <v>1</v>
      </c>
      <c r="AB12">
        <f t="shared" si="8"/>
        <v>1</v>
      </c>
      <c r="AC12">
        <f t="shared" si="9"/>
        <v>1.0000100000000001</v>
      </c>
      <c r="AD12" s="19">
        <f t="shared" si="10"/>
        <v>1</v>
      </c>
      <c r="AE12" s="14">
        <f>D18</f>
        <v>0</v>
      </c>
      <c r="AF12" s="15">
        <f t="shared" si="0"/>
        <v>16</v>
      </c>
      <c r="AG12">
        <f t="shared" si="11"/>
        <v>11</v>
      </c>
      <c r="AH12" s="18">
        <f t="shared" si="1"/>
        <v>16</v>
      </c>
      <c r="AI12" s="14">
        <f>G18</f>
        <v>0</v>
      </c>
      <c r="AJ12">
        <f t="shared" si="2"/>
        <v>16</v>
      </c>
      <c r="AK12">
        <f t="shared" si="12"/>
        <v>11</v>
      </c>
      <c r="AL12" s="18">
        <f t="shared" si="3"/>
        <v>16</v>
      </c>
      <c r="AM12" s="14">
        <f>J18</f>
        <v>0</v>
      </c>
      <c r="AN12" s="15">
        <f t="shared" si="4"/>
        <v>16</v>
      </c>
      <c r="AO12">
        <f t="shared" si="13"/>
        <v>11</v>
      </c>
      <c r="AP12" s="18">
        <f t="shared" si="5"/>
        <v>16</v>
      </c>
      <c r="AQ12" s="14">
        <f>M18</f>
        <v>0</v>
      </c>
      <c r="AR12" s="15">
        <f t="shared" si="6"/>
        <v>16</v>
      </c>
      <c r="AS12">
        <f t="shared" si="14"/>
        <v>11</v>
      </c>
      <c r="AT12" s="18">
        <f t="shared" si="15"/>
        <v>16</v>
      </c>
      <c r="AU12" s="9">
        <f>T17</f>
        <v>81</v>
      </c>
      <c r="AV12" s="9">
        <f>U17</f>
        <v>605350</v>
      </c>
      <c r="AW12">
        <f t="shared" si="16"/>
        <v>2</v>
      </c>
      <c r="AX12">
        <f t="shared" si="17"/>
        <v>3</v>
      </c>
      <c r="AY12">
        <f t="shared" si="18"/>
        <v>2.0000300000000002</v>
      </c>
      <c r="AZ12">
        <f t="shared" si="19"/>
        <v>2</v>
      </c>
    </row>
    <row r="13" spans="1:52" ht="19.5" customHeight="1" x14ac:dyDescent="0.25">
      <c r="A13" s="197">
        <v>5</v>
      </c>
      <c r="B13" s="198" t="s">
        <v>173</v>
      </c>
      <c r="C13" s="190"/>
      <c r="D13" s="191"/>
      <c r="E13" s="46"/>
      <c r="F13" s="190"/>
      <c r="G13" s="191"/>
      <c r="H13" s="46"/>
      <c r="I13" s="190"/>
      <c r="J13" s="191"/>
      <c r="K13" s="46"/>
      <c r="L13" s="190"/>
      <c r="M13" s="191"/>
      <c r="N13" s="46"/>
      <c r="O13" s="192">
        <f>SUM(E14+H14+K14+N14)</f>
        <v>0</v>
      </c>
      <c r="P13" s="182">
        <f>SUM(D14+G14+J14+M14)</f>
        <v>0</v>
      </c>
      <c r="Q13" s="184">
        <f>AD10</f>
        <v>1</v>
      </c>
      <c r="T13" s="180">
        <f>O13+'15 družstiev Pretek č. 1'!O13+'15 družstiev Pretek č. 2'!O13+'15 družstiev Pretek č. 3'!O13+'15 družstiev Pretek č. 4'!O13+'15 družstiev Pretek č. 5'!O13+'15 družstiev Pretek č. 6'!O13</f>
        <v>90</v>
      </c>
      <c r="U13" s="182">
        <f>P13+'15 družstiev Pretek č. 1'!P13+'15 družstiev Pretek č. 2'!P13+'15 družstiev Pretek č. 3'!P13+'15 družstiev Pretek č. 4'!P13+'15 družstiev Pretek č. 5'!P13+'15 družstiev Pretek č. 6'!P13</f>
        <v>612600</v>
      </c>
      <c r="V13" s="184">
        <f>AZ10</f>
        <v>5</v>
      </c>
      <c r="W13" s="17"/>
      <c r="Y13" s="10">
        <f>O19</f>
        <v>0</v>
      </c>
      <c r="Z13" s="9">
        <f>P19</f>
        <v>0</v>
      </c>
      <c r="AA13">
        <f t="shared" si="7"/>
        <v>1</v>
      </c>
      <c r="AB13">
        <f t="shared" si="8"/>
        <v>1</v>
      </c>
      <c r="AC13">
        <f t="shared" si="9"/>
        <v>1.0000100000000001</v>
      </c>
      <c r="AD13" s="19">
        <f t="shared" si="10"/>
        <v>1</v>
      </c>
      <c r="AE13" s="14">
        <f>D20</f>
        <v>0</v>
      </c>
      <c r="AF13" s="15">
        <f t="shared" si="0"/>
        <v>16</v>
      </c>
      <c r="AG13">
        <f t="shared" si="11"/>
        <v>11</v>
      </c>
      <c r="AH13" s="18">
        <f t="shared" si="1"/>
        <v>16</v>
      </c>
      <c r="AI13" s="14">
        <f>G20</f>
        <v>0</v>
      </c>
      <c r="AJ13">
        <f t="shared" si="2"/>
        <v>16</v>
      </c>
      <c r="AK13">
        <f t="shared" si="12"/>
        <v>11</v>
      </c>
      <c r="AL13" s="18">
        <f t="shared" si="3"/>
        <v>16</v>
      </c>
      <c r="AM13" s="14">
        <f>J20</f>
        <v>0</v>
      </c>
      <c r="AN13" s="15">
        <f t="shared" si="4"/>
        <v>16</v>
      </c>
      <c r="AO13">
        <f t="shared" si="13"/>
        <v>11</v>
      </c>
      <c r="AP13" s="18">
        <f t="shared" si="5"/>
        <v>16</v>
      </c>
      <c r="AQ13" s="14">
        <f>M20</f>
        <v>0</v>
      </c>
      <c r="AR13" s="15">
        <f t="shared" si="6"/>
        <v>16</v>
      </c>
      <c r="AS13">
        <f t="shared" si="14"/>
        <v>11</v>
      </c>
      <c r="AT13" s="18">
        <f t="shared" si="15"/>
        <v>16</v>
      </c>
      <c r="AU13" s="9">
        <f>T19</f>
        <v>110.5</v>
      </c>
      <c r="AV13" s="9">
        <f>U19</f>
        <v>522425</v>
      </c>
      <c r="AW13">
        <f t="shared" si="16"/>
        <v>10</v>
      </c>
      <c r="AX13">
        <f t="shared" si="17"/>
        <v>7</v>
      </c>
      <c r="AY13">
        <f t="shared" si="18"/>
        <v>10.000069999999999</v>
      </c>
      <c r="AZ13">
        <f t="shared" si="19"/>
        <v>10</v>
      </c>
    </row>
    <row r="14" spans="1:52" ht="19.5" customHeight="1" thickBot="1" x14ac:dyDescent="0.3">
      <c r="A14" s="197"/>
      <c r="B14" s="199"/>
      <c r="C14" s="21"/>
      <c r="D14" s="22"/>
      <c r="E14" s="23">
        <f>IF(ISBLANK(D14),0,IF(ISBLANK(C13),0,IF(E13 = "D",MAX($A$5:$A$34) + 2,AH10)))</f>
        <v>0</v>
      </c>
      <c r="F14" s="21"/>
      <c r="G14" s="22"/>
      <c r="H14" s="23">
        <f>IF(ISBLANK(G14),0,IF(ISBLANK(F13),0,IF(H13 = "D",MAX($A$5:$A$34) + 2,AL10)))</f>
        <v>0</v>
      </c>
      <c r="I14" s="21"/>
      <c r="J14" s="22"/>
      <c r="K14" s="23">
        <f>IF(ISBLANK(J14),0,IF(ISBLANK(I13),0,IF(K13 = "D",MAX($A$5:$A$34) + 2,AP10)))</f>
        <v>0</v>
      </c>
      <c r="L14" s="21"/>
      <c r="M14" s="22"/>
      <c r="N14" s="23">
        <f>IF(ISBLANK(M14),0,IF(ISBLANK(L13),0,IF(N13 = "D",MAX($A$5:$A$34) + 2,AT10)))</f>
        <v>0</v>
      </c>
      <c r="O14" s="193"/>
      <c r="P14" s="183"/>
      <c r="Q14" s="185"/>
      <c r="T14" s="181"/>
      <c r="U14" s="183"/>
      <c r="V14" s="185"/>
      <c r="W14" s="17"/>
      <c r="Y14" s="10">
        <f>O21</f>
        <v>0</v>
      </c>
      <c r="Z14" s="9">
        <f>P21</f>
        <v>0</v>
      </c>
      <c r="AA14">
        <f t="shared" si="7"/>
        <v>1</v>
      </c>
      <c r="AB14">
        <f t="shared" si="8"/>
        <v>1</v>
      </c>
      <c r="AC14">
        <f t="shared" si="9"/>
        <v>1.0000100000000001</v>
      </c>
      <c r="AD14" s="19">
        <f t="shared" si="10"/>
        <v>1</v>
      </c>
      <c r="AE14" s="14">
        <f>D22</f>
        <v>0</v>
      </c>
      <c r="AF14" s="15">
        <f t="shared" si="0"/>
        <v>16</v>
      </c>
      <c r="AG14">
        <f t="shared" si="11"/>
        <v>11</v>
      </c>
      <c r="AH14" s="18">
        <f t="shared" si="1"/>
        <v>16</v>
      </c>
      <c r="AI14" s="14">
        <f>G22</f>
        <v>0</v>
      </c>
      <c r="AJ14">
        <f t="shared" si="2"/>
        <v>16</v>
      </c>
      <c r="AK14">
        <f t="shared" si="12"/>
        <v>11</v>
      </c>
      <c r="AL14" s="18">
        <f t="shared" si="3"/>
        <v>16</v>
      </c>
      <c r="AM14" s="14">
        <f>J22</f>
        <v>0</v>
      </c>
      <c r="AN14" s="15">
        <f t="shared" si="4"/>
        <v>16</v>
      </c>
      <c r="AO14">
        <f t="shared" si="13"/>
        <v>11</v>
      </c>
      <c r="AP14" s="18">
        <f t="shared" si="5"/>
        <v>16</v>
      </c>
      <c r="AQ14" s="14">
        <f>M22</f>
        <v>0</v>
      </c>
      <c r="AR14" s="15">
        <f t="shared" si="6"/>
        <v>16</v>
      </c>
      <c r="AS14">
        <f t="shared" si="14"/>
        <v>11</v>
      </c>
      <c r="AT14" s="18">
        <f t="shared" si="15"/>
        <v>16</v>
      </c>
      <c r="AU14" s="9">
        <f>T21</f>
        <v>107</v>
      </c>
      <c r="AV14" s="9">
        <f>U21</f>
        <v>507550</v>
      </c>
      <c r="AW14">
        <f t="shared" si="16"/>
        <v>9</v>
      </c>
      <c r="AX14">
        <f t="shared" si="17"/>
        <v>10</v>
      </c>
      <c r="AY14">
        <f t="shared" si="18"/>
        <v>9.0000999999999998</v>
      </c>
      <c r="AZ14">
        <f t="shared" si="19"/>
        <v>9</v>
      </c>
    </row>
    <row r="15" spans="1:52" ht="19.5" customHeight="1" x14ac:dyDescent="0.25">
      <c r="A15" s="186">
        <v>6</v>
      </c>
      <c r="B15" s="198" t="s">
        <v>231</v>
      </c>
      <c r="C15" s="190"/>
      <c r="D15" s="191"/>
      <c r="E15" s="46"/>
      <c r="F15" s="190"/>
      <c r="G15" s="191"/>
      <c r="H15" s="46"/>
      <c r="I15" s="190"/>
      <c r="J15" s="191"/>
      <c r="K15" s="46"/>
      <c r="L15" s="190"/>
      <c r="M15" s="191"/>
      <c r="N15" s="46"/>
      <c r="O15" s="192">
        <f>SUM(E16+H16+K16+N16)</f>
        <v>0</v>
      </c>
      <c r="P15" s="182">
        <f>SUM(D16+G16+J16+M16)</f>
        <v>0</v>
      </c>
      <c r="Q15" s="184">
        <f>AD11</f>
        <v>1</v>
      </c>
      <c r="T15" s="180">
        <f>O15+'15 družstiev Pretek č. 1'!O15+'15 družstiev Pretek č. 2'!O15+'15 družstiev Pretek č. 3'!O15+'15 družstiev Pretek č. 4'!O15+'15 družstiev Pretek č. 5'!O15+'15 družstiev Pretek č. 6'!O15</f>
        <v>99</v>
      </c>
      <c r="U15" s="182">
        <f>P15+'15 družstiev Pretek č. 1'!P15+'15 družstiev Pretek č. 2'!P15+'15 družstiev Pretek č. 3'!P15+'15 družstiev Pretek č. 4'!P15+'15 družstiev Pretek č. 5'!P15+'15 družstiev Pretek č. 6'!P15</f>
        <v>508400</v>
      </c>
      <c r="V15" s="184">
        <f>AZ11</f>
        <v>8</v>
      </c>
      <c r="Y15" s="10">
        <f>O23</f>
        <v>0</v>
      </c>
      <c r="Z15" s="9">
        <f>P23</f>
        <v>0</v>
      </c>
      <c r="AA15">
        <f t="shared" si="7"/>
        <v>1</v>
      </c>
      <c r="AB15">
        <f t="shared" si="8"/>
        <v>1</v>
      </c>
      <c r="AC15">
        <f t="shared" si="9"/>
        <v>1.0000100000000001</v>
      </c>
      <c r="AD15" s="19">
        <f t="shared" si="10"/>
        <v>1</v>
      </c>
      <c r="AE15" s="14">
        <f>D24</f>
        <v>0</v>
      </c>
      <c r="AF15" s="15">
        <f t="shared" si="0"/>
        <v>16</v>
      </c>
      <c r="AG15">
        <f t="shared" si="11"/>
        <v>11</v>
      </c>
      <c r="AH15" s="18">
        <f t="shared" si="1"/>
        <v>16</v>
      </c>
      <c r="AI15" s="14">
        <f>G24</f>
        <v>0</v>
      </c>
      <c r="AJ15">
        <f t="shared" si="2"/>
        <v>16</v>
      </c>
      <c r="AK15">
        <f t="shared" si="12"/>
        <v>11</v>
      </c>
      <c r="AL15" s="18">
        <f t="shared" si="3"/>
        <v>16</v>
      </c>
      <c r="AM15" s="14">
        <f>J24</f>
        <v>0</v>
      </c>
      <c r="AN15" s="15">
        <f t="shared" si="4"/>
        <v>16</v>
      </c>
      <c r="AO15">
        <f t="shared" si="13"/>
        <v>11</v>
      </c>
      <c r="AP15" s="18">
        <f t="shared" si="5"/>
        <v>16</v>
      </c>
      <c r="AQ15" s="14">
        <f>M24</f>
        <v>0</v>
      </c>
      <c r="AR15" s="15">
        <f t="shared" si="6"/>
        <v>16</v>
      </c>
      <c r="AS15">
        <f t="shared" si="14"/>
        <v>11</v>
      </c>
      <c r="AT15" s="18">
        <f t="shared" si="15"/>
        <v>16</v>
      </c>
      <c r="AU15" s="9">
        <f>T23</f>
        <v>90.5</v>
      </c>
      <c r="AV15" s="9">
        <f>U23</f>
        <v>590850</v>
      </c>
      <c r="AW15">
        <f t="shared" si="16"/>
        <v>6</v>
      </c>
      <c r="AX15">
        <f t="shared" si="17"/>
        <v>4</v>
      </c>
      <c r="AY15">
        <f t="shared" si="18"/>
        <v>6.0000400000000003</v>
      </c>
      <c r="AZ15">
        <f t="shared" si="19"/>
        <v>6</v>
      </c>
    </row>
    <row r="16" spans="1:52" ht="19.5" customHeight="1" thickBot="1" x14ac:dyDescent="0.3">
      <c r="A16" s="187"/>
      <c r="B16" s="199"/>
      <c r="C16" s="21"/>
      <c r="D16" s="22"/>
      <c r="E16" s="23">
        <f>IF(ISBLANK(D16),0,IF(ISBLANK(C15),0,IF(E15 = "D",MAX($A$5:$A$34) + 2,AH11)))</f>
        <v>0</v>
      </c>
      <c r="F16" s="21"/>
      <c r="G16" s="22"/>
      <c r="H16" s="23">
        <f>IF(ISBLANK(G16),0,IF(ISBLANK(F15),0,IF(H15 = "D",MAX($A$5:$A$34) + 2,AL11)))</f>
        <v>0</v>
      </c>
      <c r="I16" s="21"/>
      <c r="J16" s="22"/>
      <c r="K16" s="23">
        <f>IF(ISBLANK(J16),0,IF(ISBLANK(I15),0,IF(K15 = "D",MAX($A$5:$A$34) + 2,AP11)))</f>
        <v>0</v>
      </c>
      <c r="L16" s="21"/>
      <c r="M16" s="22"/>
      <c r="N16" s="23">
        <f>IF(ISBLANK(M16),0,IF(ISBLANK(L15),0,IF(N15 = "D",MAX($A$5:$A$34) + 2,AT11)))</f>
        <v>0</v>
      </c>
      <c r="O16" s="193"/>
      <c r="P16" s="183"/>
      <c r="Q16" s="185"/>
      <c r="T16" s="181"/>
      <c r="U16" s="183"/>
      <c r="V16" s="185"/>
      <c r="Y16" s="10">
        <f>O25</f>
        <v>0</v>
      </c>
      <c r="Z16" s="9">
        <f>P25</f>
        <v>0</v>
      </c>
      <c r="AA16">
        <f t="shared" si="7"/>
        <v>1</v>
      </c>
      <c r="AB16">
        <f t="shared" si="8"/>
        <v>1</v>
      </c>
      <c r="AC16">
        <f t="shared" si="9"/>
        <v>1.0000100000000001</v>
      </c>
      <c r="AD16" s="19">
        <f t="shared" si="10"/>
        <v>1</v>
      </c>
      <c r="AE16" s="14">
        <f>D26</f>
        <v>0</v>
      </c>
      <c r="AF16" s="15">
        <f t="shared" si="0"/>
        <v>16</v>
      </c>
      <c r="AG16">
        <f t="shared" si="11"/>
        <v>11</v>
      </c>
      <c r="AH16" s="18">
        <f t="shared" si="1"/>
        <v>16</v>
      </c>
      <c r="AI16" s="14">
        <f>G26</f>
        <v>0</v>
      </c>
      <c r="AJ16">
        <f t="shared" si="2"/>
        <v>16</v>
      </c>
      <c r="AK16">
        <f t="shared" si="12"/>
        <v>11</v>
      </c>
      <c r="AL16" s="18">
        <f t="shared" si="3"/>
        <v>16</v>
      </c>
      <c r="AM16" s="14">
        <f>J26</f>
        <v>0</v>
      </c>
      <c r="AN16" s="15">
        <f t="shared" si="4"/>
        <v>16</v>
      </c>
      <c r="AO16">
        <f t="shared" si="13"/>
        <v>11</v>
      </c>
      <c r="AP16" s="18">
        <f t="shared" si="5"/>
        <v>16</v>
      </c>
      <c r="AQ16" s="14">
        <f>M26</f>
        <v>0</v>
      </c>
      <c r="AR16" s="15">
        <f t="shared" si="6"/>
        <v>16</v>
      </c>
      <c r="AS16">
        <f t="shared" si="14"/>
        <v>11</v>
      </c>
      <c r="AT16" s="18">
        <f t="shared" si="15"/>
        <v>16</v>
      </c>
      <c r="AU16" s="9">
        <f>T25</f>
        <v>86</v>
      </c>
      <c r="AV16" s="9">
        <f>U25</f>
        <v>589025</v>
      </c>
      <c r="AW16">
        <f t="shared" si="16"/>
        <v>3</v>
      </c>
      <c r="AX16">
        <f t="shared" si="17"/>
        <v>5</v>
      </c>
      <c r="AY16">
        <f t="shared" si="18"/>
        <v>3.0000499999999999</v>
      </c>
      <c r="AZ16">
        <f t="shared" si="19"/>
        <v>3</v>
      </c>
    </row>
    <row r="17" spans="1:52" ht="19.5" customHeight="1" thickBot="1" x14ac:dyDescent="0.3">
      <c r="A17" s="197">
        <v>7</v>
      </c>
      <c r="B17" s="194" t="s">
        <v>180</v>
      </c>
      <c r="C17" s="190"/>
      <c r="D17" s="191"/>
      <c r="E17" s="46"/>
      <c r="F17" s="190"/>
      <c r="G17" s="191"/>
      <c r="H17" s="46"/>
      <c r="I17" s="190"/>
      <c r="J17" s="191"/>
      <c r="K17" s="46"/>
      <c r="L17" s="190"/>
      <c r="M17" s="191"/>
      <c r="N17" s="46"/>
      <c r="O17" s="192">
        <f>SUM(E18+H18+K18+N18)</f>
        <v>0</v>
      </c>
      <c r="P17" s="182">
        <f>SUM(D18+G18+J18+M18)</f>
        <v>0</v>
      </c>
      <c r="Q17" s="184">
        <f>AD12</f>
        <v>1</v>
      </c>
      <c r="T17" s="180">
        <f>O17+'15 družstiev Pretek č. 1'!O17+'15 družstiev Pretek č. 2'!O17+'15 družstiev Pretek č. 3'!O17+'15 družstiev Pretek č. 4'!O17+'15 družstiev Pretek č. 5'!O17+'15 družstiev Pretek č. 6'!O17</f>
        <v>81</v>
      </c>
      <c r="U17" s="182">
        <f>P17+'15 družstiev Pretek č. 1'!P17+'15 družstiev Pretek č. 2'!P17+'15 družstiev Pretek č. 3'!P17+'15 družstiev Pretek č. 4'!P17+'15 družstiev Pretek č. 5'!P17+'15 družstiev Pretek č. 6'!P17</f>
        <v>605350</v>
      </c>
      <c r="V17" s="184">
        <f>AZ12</f>
        <v>2</v>
      </c>
      <c r="Y17" s="11">
        <f>O27</f>
        <v>51</v>
      </c>
      <c r="Z17" s="12">
        <f>P27</f>
        <v>-16</v>
      </c>
      <c r="AA17">
        <f t="shared" si="7"/>
        <v>12</v>
      </c>
      <c r="AB17">
        <f t="shared" si="8"/>
        <v>12</v>
      </c>
      <c r="AC17" s="13">
        <f t="shared" si="9"/>
        <v>12.000120000000001</v>
      </c>
      <c r="AD17" s="19">
        <f t="shared" si="10"/>
        <v>12</v>
      </c>
      <c r="AE17" s="16">
        <f>D28</f>
        <v>-4</v>
      </c>
      <c r="AF17" s="15">
        <f t="shared" si="0"/>
        <v>12</v>
      </c>
      <c r="AG17">
        <f t="shared" si="11"/>
        <v>4</v>
      </c>
      <c r="AH17" s="18">
        <f t="shared" si="1"/>
        <v>12.75</v>
      </c>
      <c r="AI17" s="16">
        <f>G28</f>
        <v>-4</v>
      </c>
      <c r="AJ17">
        <f t="shared" si="2"/>
        <v>12</v>
      </c>
      <c r="AK17">
        <f t="shared" si="12"/>
        <v>4</v>
      </c>
      <c r="AL17" s="18">
        <f t="shared" si="3"/>
        <v>12.75</v>
      </c>
      <c r="AM17" s="16">
        <f>J28</f>
        <v>-4</v>
      </c>
      <c r="AN17" s="15">
        <f t="shared" si="4"/>
        <v>12</v>
      </c>
      <c r="AO17">
        <f t="shared" si="13"/>
        <v>4</v>
      </c>
      <c r="AP17" s="18">
        <f t="shared" si="5"/>
        <v>12.75</v>
      </c>
      <c r="AQ17" s="16">
        <f>M28</f>
        <v>-4</v>
      </c>
      <c r="AR17" s="15">
        <f t="shared" si="6"/>
        <v>12</v>
      </c>
      <c r="AS17">
        <f t="shared" si="14"/>
        <v>4</v>
      </c>
      <c r="AT17" s="18">
        <f t="shared" si="15"/>
        <v>12.75</v>
      </c>
      <c r="AU17" s="9">
        <f>T27</f>
        <v>357</v>
      </c>
      <c r="AV17" s="9">
        <f>U27</f>
        <v>-112</v>
      </c>
      <c r="AW17">
        <f t="shared" si="16"/>
        <v>12</v>
      </c>
      <c r="AX17">
        <f t="shared" si="17"/>
        <v>12</v>
      </c>
      <c r="AY17">
        <f t="shared" si="18"/>
        <v>12.000120000000001</v>
      </c>
      <c r="AZ17">
        <f t="shared" si="19"/>
        <v>12</v>
      </c>
    </row>
    <row r="18" spans="1:52" ht="19.5" customHeight="1" thickBot="1" x14ac:dyDescent="0.3">
      <c r="A18" s="197"/>
      <c r="B18" s="195"/>
      <c r="C18" s="21"/>
      <c r="D18" s="22"/>
      <c r="E18" s="23">
        <f>IF(ISBLANK(D18),0,IF(ISBLANK(C17),0,IF(E17 = "D",MAX($A$5:$A$34) + 2,AH12)))</f>
        <v>0</v>
      </c>
      <c r="F18" s="21"/>
      <c r="G18" s="22"/>
      <c r="H18" s="23">
        <f>IF(ISBLANK(G18),0,IF(ISBLANK(F17),0,IF(H17 = "D",MAX($A$5:$A$34) + 2,AL12)))</f>
        <v>0</v>
      </c>
      <c r="I18" s="21"/>
      <c r="J18" s="22"/>
      <c r="K18" s="23">
        <f>IF(ISBLANK(J18),0,IF(ISBLANK(I17),0,IF(K17 = "D",MAX($A$5:$A$34) + 2,AP12)))</f>
        <v>0</v>
      </c>
      <c r="L18" s="21"/>
      <c r="M18" s="22"/>
      <c r="N18" s="23">
        <f>IF(ISBLANK(M18),0,IF(ISBLANK(L17),0,IF(N17 = "D",MAX($A$5:$A$34) + 2,AT12)))</f>
        <v>0</v>
      </c>
      <c r="O18" s="193"/>
      <c r="P18" s="183"/>
      <c r="Q18" s="185"/>
      <c r="T18" s="181"/>
      <c r="U18" s="183"/>
      <c r="V18" s="185"/>
      <c r="Y18" s="11">
        <f>O29</f>
        <v>51</v>
      </c>
      <c r="Z18" s="12">
        <f>P29</f>
        <v>-16</v>
      </c>
      <c r="AA18">
        <f t="shared" si="7"/>
        <v>12</v>
      </c>
      <c r="AB18">
        <f t="shared" si="8"/>
        <v>12</v>
      </c>
      <c r="AC18" s="13">
        <f t="shared" si="9"/>
        <v>12.000120000000001</v>
      </c>
      <c r="AD18" s="19">
        <f t="shared" si="10"/>
        <v>12</v>
      </c>
      <c r="AE18" s="16">
        <f>D30</f>
        <v>-4</v>
      </c>
      <c r="AF18" s="15">
        <f t="shared" si="0"/>
        <v>12</v>
      </c>
      <c r="AG18">
        <f t="shared" si="11"/>
        <v>4</v>
      </c>
      <c r="AH18" s="18">
        <f t="shared" si="1"/>
        <v>12.75</v>
      </c>
      <c r="AI18" s="16">
        <f>G30</f>
        <v>-4</v>
      </c>
      <c r="AJ18">
        <f t="shared" si="2"/>
        <v>12</v>
      </c>
      <c r="AK18">
        <f t="shared" si="12"/>
        <v>4</v>
      </c>
      <c r="AL18" s="18">
        <f t="shared" si="3"/>
        <v>12.75</v>
      </c>
      <c r="AM18" s="16">
        <f>J30</f>
        <v>-4</v>
      </c>
      <c r="AN18" s="15">
        <f t="shared" si="4"/>
        <v>12</v>
      </c>
      <c r="AO18">
        <f t="shared" si="13"/>
        <v>4</v>
      </c>
      <c r="AP18" s="18">
        <f t="shared" si="5"/>
        <v>12.75</v>
      </c>
      <c r="AQ18" s="16">
        <f>M30</f>
        <v>-4</v>
      </c>
      <c r="AR18" s="15">
        <f t="shared" si="6"/>
        <v>12</v>
      </c>
      <c r="AS18">
        <f t="shared" si="14"/>
        <v>4</v>
      </c>
      <c r="AT18" s="18">
        <f t="shared" si="15"/>
        <v>12.75</v>
      </c>
      <c r="AU18" s="9">
        <f>T29</f>
        <v>357</v>
      </c>
      <c r="AV18" s="9">
        <f>U29</f>
        <v>-112</v>
      </c>
      <c r="AW18">
        <f t="shared" si="16"/>
        <v>12</v>
      </c>
      <c r="AX18">
        <f t="shared" si="17"/>
        <v>12</v>
      </c>
      <c r="AY18">
        <f t="shared" si="18"/>
        <v>12.000120000000001</v>
      </c>
      <c r="AZ18">
        <f t="shared" si="19"/>
        <v>12</v>
      </c>
    </row>
    <row r="19" spans="1:52" ht="19.5" customHeight="1" thickBot="1" x14ac:dyDescent="0.3">
      <c r="A19" s="186">
        <v>8</v>
      </c>
      <c r="B19" s="194" t="s">
        <v>209</v>
      </c>
      <c r="C19" s="190"/>
      <c r="D19" s="191"/>
      <c r="E19" s="46"/>
      <c r="F19" s="190"/>
      <c r="G19" s="191"/>
      <c r="H19" s="46"/>
      <c r="I19" s="190"/>
      <c r="J19" s="191"/>
      <c r="K19" s="46"/>
      <c r="L19" s="190"/>
      <c r="M19" s="191"/>
      <c r="N19" s="46"/>
      <c r="O19" s="192">
        <f>SUM(E20+H20+K20+N20)</f>
        <v>0</v>
      </c>
      <c r="P19" s="182">
        <f>SUM(D20+G20+J20+M20)</f>
        <v>0</v>
      </c>
      <c r="Q19" s="184">
        <f>AD13</f>
        <v>1</v>
      </c>
      <c r="T19" s="180">
        <f>O19+'15 družstiev Pretek č. 1'!O19+'15 družstiev Pretek č. 2'!O19+'15 družstiev Pretek č. 3'!O19+'15 družstiev Pretek č. 4'!O19+'15 družstiev Pretek č. 5'!O19+'15 družstiev Pretek č. 6'!O19</f>
        <v>110.5</v>
      </c>
      <c r="U19" s="182">
        <f>P19+'15 družstiev Pretek č. 1'!P19+'15 družstiev Pretek č. 2'!P19+'15 družstiev Pretek č. 3'!P19+'15 družstiev Pretek č. 4'!P19+'15 družstiev Pretek č. 5'!P19+'15 družstiev Pretek č. 6'!P19</f>
        <v>522425</v>
      </c>
      <c r="V19" s="184">
        <f>AZ13</f>
        <v>10</v>
      </c>
      <c r="Y19" s="11">
        <f>O31</f>
        <v>51</v>
      </c>
      <c r="Z19" s="12">
        <f>P31</f>
        <v>-16</v>
      </c>
      <c r="AA19">
        <f t="shared" si="7"/>
        <v>12</v>
      </c>
      <c r="AB19">
        <f t="shared" si="8"/>
        <v>12</v>
      </c>
      <c r="AC19" s="13">
        <f t="shared" si="9"/>
        <v>12.000120000000001</v>
      </c>
      <c r="AD19" s="19">
        <f t="shared" si="10"/>
        <v>12</v>
      </c>
      <c r="AE19" s="16">
        <f>D32</f>
        <v>-4</v>
      </c>
      <c r="AF19" s="15">
        <f t="shared" si="0"/>
        <v>12</v>
      </c>
      <c r="AG19">
        <f t="shared" si="11"/>
        <v>4</v>
      </c>
      <c r="AH19" s="18">
        <f t="shared" si="1"/>
        <v>12.75</v>
      </c>
      <c r="AI19" s="16">
        <f>G32</f>
        <v>-4</v>
      </c>
      <c r="AJ19">
        <f t="shared" si="2"/>
        <v>12</v>
      </c>
      <c r="AK19">
        <f t="shared" si="12"/>
        <v>4</v>
      </c>
      <c r="AL19" s="18">
        <f t="shared" si="3"/>
        <v>12.75</v>
      </c>
      <c r="AM19" s="16">
        <f>J32</f>
        <v>-4</v>
      </c>
      <c r="AN19" s="15">
        <f t="shared" si="4"/>
        <v>12</v>
      </c>
      <c r="AO19">
        <f t="shared" si="13"/>
        <v>4</v>
      </c>
      <c r="AP19" s="18">
        <f t="shared" si="5"/>
        <v>12.75</v>
      </c>
      <c r="AQ19" s="16">
        <f>M32</f>
        <v>-4</v>
      </c>
      <c r="AR19" s="15">
        <f t="shared" si="6"/>
        <v>12</v>
      </c>
      <c r="AS19">
        <f t="shared" si="14"/>
        <v>4</v>
      </c>
      <c r="AT19" s="18">
        <f t="shared" si="15"/>
        <v>12.75</v>
      </c>
      <c r="AU19" s="9">
        <f>T31</f>
        <v>357</v>
      </c>
      <c r="AV19" s="9">
        <f>U31</f>
        <v>-112</v>
      </c>
      <c r="AW19">
        <f t="shared" si="16"/>
        <v>12</v>
      </c>
      <c r="AX19">
        <f t="shared" si="17"/>
        <v>12</v>
      </c>
      <c r="AY19">
        <f t="shared" si="18"/>
        <v>12.000120000000001</v>
      </c>
      <c r="AZ19">
        <f t="shared" si="19"/>
        <v>12</v>
      </c>
    </row>
    <row r="20" spans="1:52" ht="19.5" customHeight="1" thickBot="1" x14ac:dyDescent="0.3">
      <c r="A20" s="187"/>
      <c r="B20" s="195"/>
      <c r="C20" s="21"/>
      <c r="D20" s="22"/>
      <c r="E20" s="23">
        <f>IF(ISBLANK(D20),0,IF(ISBLANK(C19),0,IF(E19 = "D",MAX($A$5:$A$34) + 2,AH13)))</f>
        <v>0</v>
      </c>
      <c r="F20" s="21"/>
      <c r="G20" s="22"/>
      <c r="H20" s="23">
        <f>IF(ISBLANK(G20),0,IF(ISBLANK(F19),0,IF(H19 = "D",MAX($A$5:$A$34) + 2,AL13)))</f>
        <v>0</v>
      </c>
      <c r="I20" s="21"/>
      <c r="J20" s="22"/>
      <c r="K20" s="23">
        <f>IF(ISBLANK(J20),0,IF(ISBLANK(I19),0,IF(K19 = "D",MAX($A$5:$A$34) + 2,AP13)))</f>
        <v>0</v>
      </c>
      <c r="L20" s="21"/>
      <c r="M20" s="22"/>
      <c r="N20" s="23">
        <f>IF(ISBLANK(M20),0,IF(ISBLANK(L19),0,IF(N19 = "D",MAX($A$5:$A$34) + 2,AT13)))</f>
        <v>0</v>
      </c>
      <c r="O20" s="193"/>
      <c r="P20" s="183"/>
      <c r="Q20" s="185"/>
      <c r="T20" s="181"/>
      <c r="U20" s="183"/>
      <c r="V20" s="185"/>
      <c r="Y20" s="11">
        <f>O33</f>
        <v>51</v>
      </c>
      <c r="Z20" s="12">
        <f>P33</f>
        <v>-16</v>
      </c>
      <c r="AA20">
        <f t="shared" si="7"/>
        <v>12</v>
      </c>
      <c r="AB20">
        <f t="shared" si="8"/>
        <v>12</v>
      </c>
      <c r="AC20" s="13">
        <f t="shared" si="9"/>
        <v>12.000120000000001</v>
      </c>
      <c r="AD20" s="19">
        <f t="shared" si="10"/>
        <v>12</v>
      </c>
      <c r="AE20" s="16">
        <f>D34</f>
        <v>-4</v>
      </c>
      <c r="AF20" s="15">
        <f t="shared" si="0"/>
        <v>12</v>
      </c>
      <c r="AG20">
        <f t="shared" si="11"/>
        <v>4</v>
      </c>
      <c r="AH20" s="18">
        <f t="shared" si="1"/>
        <v>12.75</v>
      </c>
      <c r="AI20" s="16">
        <f>G34</f>
        <v>-4</v>
      </c>
      <c r="AJ20">
        <f t="shared" si="2"/>
        <v>12</v>
      </c>
      <c r="AK20">
        <f t="shared" si="12"/>
        <v>4</v>
      </c>
      <c r="AL20" s="18">
        <f t="shared" si="3"/>
        <v>12.75</v>
      </c>
      <c r="AM20" s="16">
        <f>J34</f>
        <v>-4</v>
      </c>
      <c r="AN20" s="15">
        <f t="shared" si="4"/>
        <v>12</v>
      </c>
      <c r="AO20">
        <f t="shared" si="13"/>
        <v>4</v>
      </c>
      <c r="AP20" s="18">
        <f t="shared" si="5"/>
        <v>12.75</v>
      </c>
      <c r="AQ20" s="16">
        <f>M34</f>
        <v>-4</v>
      </c>
      <c r="AR20" s="15">
        <f t="shared" si="6"/>
        <v>12</v>
      </c>
      <c r="AS20">
        <f t="shared" si="14"/>
        <v>4</v>
      </c>
      <c r="AT20" s="18">
        <f t="shared" si="15"/>
        <v>12.75</v>
      </c>
      <c r="AU20" s="9">
        <f>T33</f>
        <v>357</v>
      </c>
      <c r="AV20" s="9">
        <f>U33</f>
        <v>-112</v>
      </c>
      <c r="AW20">
        <f t="shared" si="16"/>
        <v>12</v>
      </c>
      <c r="AX20">
        <f t="shared" si="17"/>
        <v>12</v>
      </c>
      <c r="AY20">
        <f t="shared" si="18"/>
        <v>12.000120000000001</v>
      </c>
      <c r="AZ20">
        <f t="shared" si="19"/>
        <v>12</v>
      </c>
    </row>
    <row r="21" spans="1:52" ht="19.5" customHeight="1" x14ac:dyDescent="0.25">
      <c r="A21" s="186">
        <v>9</v>
      </c>
      <c r="B21" s="194" t="s">
        <v>185</v>
      </c>
      <c r="C21" s="190"/>
      <c r="D21" s="191"/>
      <c r="E21" s="46"/>
      <c r="F21" s="190"/>
      <c r="G21" s="191"/>
      <c r="H21" s="46"/>
      <c r="I21" s="190"/>
      <c r="J21" s="191"/>
      <c r="K21" s="46"/>
      <c r="L21" s="190"/>
      <c r="M21" s="191"/>
      <c r="N21" s="46"/>
      <c r="O21" s="192">
        <f>SUM(E22+H22+K22+N22)</f>
        <v>0</v>
      </c>
      <c r="P21" s="182">
        <f>SUM(D22+G22+J22+M22)</f>
        <v>0</v>
      </c>
      <c r="Q21" s="184">
        <f>AD14</f>
        <v>1</v>
      </c>
      <c r="T21" s="180">
        <f>O21+'15 družstiev Pretek č. 1'!O21+'15 družstiev Pretek č. 2'!O21+'15 družstiev Pretek č. 3'!O21+'15 družstiev Pretek č. 4'!O21+'15 družstiev Pretek č. 5'!O21+'15 družstiev Pretek č. 6'!O21</f>
        <v>107</v>
      </c>
      <c r="U21" s="182">
        <f>P21+'15 družstiev Pretek č. 1'!P21+'15 družstiev Pretek č. 2'!P21+'15 družstiev Pretek č. 3'!P21+'15 družstiev Pretek č. 4'!P21+'15 družstiev Pretek č. 5'!P21+'15 družstiev Pretek č. 6'!P21</f>
        <v>507550</v>
      </c>
      <c r="V21" s="184">
        <f>AZ14</f>
        <v>9</v>
      </c>
      <c r="AF21" s="8"/>
      <c r="AJ21" s="15"/>
      <c r="AL21" s="18"/>
    </row>
    <row r="22" spans="1:52" ht="19.5" customHeight="1" thickBot="1" x14ac:dyDescent="0.3">
      <c r="A22" s="187"/>
      <c r="B22" s="195"/>
      <c r="C22" s="21"/>
      <c r="D22" s="22"/>
      <c r="E22" s="23">
        <f>IF(ISBLANK(D22),0,IF(ISBLANK(C21),0,IF(E21 = "D",MAX($A$5:$A$34) + 2,AH14)))</f>
        <v>0</v>
      </c>
      <c r="F22" s="21"/>
      <c r="G22" s="22"/>
      <c r="H22" s="23">
        <f>IF(ISBLANK(G22),0,IF(ISBLANK(F21),0,IF(H21 = "D",MAX($A$5:$A$34) + 2,AL14)))</f>
        <v>0</v>
      </c>
      <c r="I22" s="21"/>
      <c r="J22" s="22"/>
      <c r="K22" s="23">
        <f>IF(ISBLANK(J22),0,IF(ISBLANK(I21),0,IF(K21 = "D",MAX($A$5:$A$34) + 2,AP14)))</f>
        <v>0</v>
      </c>
      <c r="L22" s="21"/>
      <c r="M22" s="22"/>
      <c r="N22" s="23">
        <f>IF(ISBLANK(M22),0,IF(ISBLANK(L21),0,IF(N21 = "D",MAX($A$5:$A$34) + 2,AT14)))</f>
        <v>0</v>
      </c>
      <c r="O22" s="193"/>
      <c r="P22" s="183"/>
      <c r="Q22" s="185"/>
      <c r="T22" s="181"/>
      <c r="U22" s="183"/>
      <c r="V22" s="185"/>
      <c r="AF22" s="8"/>
      <c r="AP22" s="17" t="s">
        <v>25</v>
      </c>
      <c r="AQ22" s="7" t="str">
        <f>IF(C5 = "D","0"," ")</f>
        <v xml:space="preserve"> </v>
      </c>
    </row>
    <row r="23" spans="1:52" ht="19.5" customHeight="1" x14ac:dyDescent="0.25">
      <c r="A23" s="197">
        <v>10</v>
      </c>
      <c r="B23" s="194" t="s">
        <v>182</v>
      </c>
      <c r="C23" s="190"/>
      <c r="D23" s="191"/>
      <c r="E23" s="46"/>
      <c r="F23" s="190"/>
      <c r="G23" s="191"/>
      <c r="H23" s="46"/>
      <c r="I23" s="190"/>
      <c r="J23" s="191"/>
      <c r="K23" s="46"/>
      <c r="L23" s="190"/>
      <c r="M23" s="191"/>
      <c r="N23" s="46"/>
      <c r="O23" s="192">
        <f>SUM(E24+H24+K24+N24)</f>
        <v>0</v>
      </c>
      <c r="P23" s="182">
        <f>SUM(D24+G24+J24+M24)</f>
        <v>0</v>
      </c>
      <c r="Q23" s="184">
        <f>AD15</f>
        <v>1</v>
      </c>
      <c r="T23" s="180">
        <f>O23+'15 družstiev Pretek č. 1'!O23+'15 družstiev Pretek č. 2'!O23+'15 družstiev Pretek č. 3'!O23+'15 družstiev Pretek č. 4'!O23+'15 družstiev Pretek č. 5'!O23+'15 družstiev Pretek č. 6'!O23</f>
        <v>90.5</v>
      </c>
      <c r="U23" s="182">
        <f>P23+'15 družstiev Pretek č. 1'!P23+'15 družstiev Pretek č. 2'!P23+'15 družstiev Pretek č. 3'!P23+'15 družstiev Pretek č. 4'!P23+'15 družstiev Pretek č. 5'!P23+'15 družstiev Pretek č. 6'!P23</f>
        <v>590850</v>
      </c>
      <c r="V23" s="184">
        <f>AZ15</f>
        <v>6</v>
      </c>
      <c r="AF23" s="8"/>
      <c r="AP23" s="17" t="s">
        <v>26</v>
      </c>
    </row>
    <row r="24" spans="1:52" ht="19.5" customHeight="1" thickBot="1" x14ac:dyDescent="0.3">
      <c r="A24" s="197"/>
      <c r="B24" s="195"/>
      <c r="C24" s="21"/>
      <c r="D24" s="22"/>
      <c r="E24" s="23">
        <f>IF(ISBLANK(D24),0,IF(ISBLANK(C23),0,IF(E23 = "D",MAX($A$5:$A$34) + 2,AH15)))</f>
        <v>0</v>
      </c>
      <c r="F24" s="21"/>
      <c r="G24" s="22"/>
      <c r="H24" s="23">
        <f>IF(ISBLANK(G24),0,IF(ISBLANK(F23),0,IF(H23 = "D",MAX($A$5:$A$34) + 2,AL15)))</f>
        <v>0</v>
      </c>
      <c r="I24" s="21"/>
      <c r="J24" s="22"/>
      <c r="K24" s="23">
        <f>IF(ISBLANK(J24),0,IF(ISBLANK(I23),0,IF(K23 = "D",MAX($A$5:$A$34) + 2,AP15)))</f>
        <v>0</v>
      </c>
      <c r="L24" s="21"/>
      <c r="M24" s="22"/>
      <c r="N24" s="23">
        <f>IF(ISBLANK(M24),0,IF(ISBLANK(L23),0,IF(N23 = "D",MAX($A$5:$A$34) + 2,AT15)))</f>
        <v>0</v>
      </c>
      <c r="O24" s="193"/>
      <c r="P24" s="183"/>
      <c r="Q24" s="185"/>
      <c r="T24" s="181"/>
      <c r="U24" s="183"/>
      <c r="V24" s="185"/>
      <c r="AF24" s="8"/>
    </row>
    <row r="25" spans="1:52" ht="19.5" customHeight="1" x14ac:dyDescent="0.25">
      <c r="A25" s="186">
        <v>11</v>
      </c>
      <c r="B25" s="194" t="s">
        <v>187</v>
      </c>
      <c r="C25" s="190"/>
      <c r="D25" s="191"/>
      <c r="E25" s="46"/>
      <c r="F25" s="190"/>
      <c r="G25" s="191"/>
      <c r="H25" s="46"/>
      <c r="I25" s="190"/>
      <c r="J25" s="191"/>
      <c r="K25" s="46"/>
      <c r="L25" s="190"/>
      <c r="M25" s="191"/>
      <c r="N25" s="46"/>
      <c r="O25" s="192">
        <f>SUM(E26+H26+K26+N26)</f>
        <v>0</v>
      </c>
      <c r="P25" s="182">
        <f>SUM(D26+G26+J26+M26)</f>
        <v>0</v>
      </c>
      <c r="Q25" s="184">
        <f>AD16</f>
        <v>1</v>
      </c>
      <c r="T25" s="180">
        <f>O25+'15 družstiev Pretek č. 1'!O25+'15 družstiev Pretek č. 2'!O25+'15 družstiev Pretek č. 3'!O25+'15 družstiev Pretek č. 4'!O25+'15 družstiev Pretek č. 5'!O25+'15 družstiev Pretek č. 6'!O25</f>
        <v>86</v>
      </c>
      <c r="U25" s="182">
        <f>P25+'15 družstiev Pretek č. 1'!P25+'15 družstiev Pretek č. 2'!P25+'15 družstiev Pretek č. 3'!P25+'15 družstiev Pretek č. 4'!P25+'15 družstiev Pretek č. 5'!P25+'15 družstiev Pretek č. 6'!P25</f>
        <v>589025</v>
      </c>
      <c r="V25" s="184">
        <f>AZ16</f>
        <v>3</v>
      </c>
      <c r="AF25" s="8"/>
    </row>
    <row r="26" spans="1:52" ht="19.5" customHeight="1" thickBot="1" x14ac:dyDescent="0.3">
      <c r="A26" s="187"/>
      <c r="B26" s="195"/>
      <c r="C26" s="21"/>
      <c r="D26" s="22"/>
      <c r="E26" s="23">
        <f>IF(ISBLANK(D26),0,IF(ISBLANK(C25),0,IF(E25 = "D",MAX($A$5:$A$34) + 2,AH16)))</f>
        <v>0</v>
      </c>
      <c r="F26" s="21"/>
      <c r="G26" s="22"/>
      <c r="H26" s="23">
        <f>IF(ISBLANK(G26),0,IF(ISBLANK(F25),0,IF(H25 = "D",MAX($A$5:$A$34) + 2,AL16)))</f>
        <v>0</v>
      </c>
      <c r="I26" s="21"/>
      <c r="J26" s="22"/>
      <c r="K26" s="23">
        <f>IF(ISBLANK(J26),0,IF(ISBLANK(I25),0,IF(K25 = "D",MAX($A$5:$A$34) + 2,AP16)))</f>
        <v>0</v>
      </c>
      <c r="L26" s="21"/>
      <c r="M26" s="22"/>
      <c r="N26" s="23">
        <f>IF(ISBLANK(M26),0,IF(ISBLANK(L25),0,IF(N25 = "D",MAX($A$5:$A$34) + 2,AT16)))</f>
        <v>0</v>
      </c>
      <c r="O26" s="193"/>
      <c r="P26" s="183"/>
      <c r="Q26" s="185"/>
      <c r="T26" s="181"/>
      <c r="U26" s="183"/>
      <c r="V26" s="185"/>
      <c r="AF26" s="8"/>
    </row>
    <row r="27" spans="1:52" ht="19.5" hidden="1" customHeight="1" x14ac:dyDescent="0.25">
      <c r="A27" s="186">
        <v>12</v>
      </c>
      <c r="B27" s="194" t="s">
        <v>212</v>
      </c>
      <c r="C27" s="190" t="s">
        <v>37</v>
      </c>
      <c r="D27" s="191"/>
      <c r="E27" s="46"/>
      <c r="F27" s="190" t="s">
        <v>213</v>
      </c>
      <c r="G27" s="191"/>
      <c r="H27" s="46"/>
      <c r="I27" s="190" t="s">
        <v>214</v>
      </c>
      <c r="J27" s="191"/>
      <c r="K27" s="46"/>
      <c r="L27" s="190" t="s">
        <v>222</v>
      </c>
      <c r="M27" s="191"/>
      <c r="N27" s="46"/>
      <c r="O27" s="192">
        <f>SUM(E28+H28+K28+N28)</f>
        <v>51</v>
      </c>
      <c r="P27" s="182">
        <f>SUM(D28+G28+J28+M28)</f>
        <v>-16</v>
      </c>
      <c r="Q27" s="184">
        <f>AD17</f>
        <v>12</v>
      </c>
      <c r="T27" s="180">
        <f>O27+'15 družstiev Pretek č. 1'!O27+'15 družstiev Pretek č. 2'!O27+'15 družstiev Pretek č. 3'!O27+'15 družstiev Pretek č. 4'!O27+'15 družstiev Pretek č. 5'!O27+'15 družstiev Pretek č. 6'!O27</f>
        <v>357</v>
      </c>
      <c r="U27" s="182">
        <f>P27+'15 družstiev Pretek č. 1'!P27+'15 družstiev Pretek č. 2'!P27+'15 družstiev Pretek č. 3'!P27+'15 družstiev Pretek č. 4'!P27+'15 družstiev Pretek č. 5'!P27+'15 družstiev Pretek č. 6'!P27</f>
        <v>-112</v>
      </c>
      <c r="V27" s="184">
        <f>AZ17</f>
        <v>12</v>
      </c>
      <c r="AF27" s="8"/>
    </row>
    <row r="28" spans="1:52" ht="19.5" hidden="1" customHeight="1" thickBot="1" x14ac:dyDescent="0.3">
      <c r="A28" s="187"/>
      <c r="B28" s="195"/>
      <c r="C28" s="21"/>
      <c r="D28" s="22">
        <v>-4</v>
      </c>
      <c r="E28" s="23">
        <f>IF(ISBLANK(D28),0,IF(ISBLANK(C27),0,IF(E27 = "D",MAX($A$5:$A$34) + 2,AH17)))</f>
        <v>12.75</v>
      </c>
      <c r="F28" s="21"/>
      <c r="G28" s="22">
        <v>-4</v>
      </c>
      <c r="H28" s="23">
        <f>IF(ISBLANK(G28),0,IF(ISBLANK(F27),0,IF(H27 = "D",MAX($A$5:$A$34) + 2,AL17)))</f>
        <v>12.75</v>
      </c>
      <c r="I28" s="21"/>
      <c r="J28" s="22">
        <v>-4</v>
      </c>
      <c r="K28" s="23">
        <f>IF(ISBLANK(J28),0,IF(ISBLANK(I27),0,IF(K27 = "D",MAX($A$5:$A$34) + 2,AP17)))</f>
        <v>12.75</v>
      </c>
      <c r="L28" s="21"/>
      <c r="M28" s="22">
        <v>-4</v>
      </c>
      <c r="N28" s="23">
        <f>IF(ISBLANK(M28),0,IF(ISBLANK(L27),0,IF(N27 = "D",MAX($A$5:$A$34) + 2,AT17)))</f>
        <v>12.75</v>
      </c>
      <c r="O28" s="193"/>
      <c r="P28" s="183"/>
      <c r="Q28" s="185"/>
      <c r="T28" s="181"/>
      <c r="U28" s="183"/>
      <c r="V28" s="185"/>
      <c r="AF28" s="8"/>
    </row>
    <row r="29" spans="1:52" ht="19.5" hidden="1" customHeight="1" x14ac:dyDescent="0.25">
      <c r="A29" s="186">
        <v>13</v>
      </c>
      <c r="B29" s="194" t="s">
        <v>157</v>
      </c>
      <c r="C29" s="190" t="s">
        <v>223</v>
      </c>
      <c r="D29" s="191"/>
      <c r="E29" s="46"/>
      <c r="F29" s="190" t="s">
        <v>215</v>
      </c>
      <c r="G29" s="191"/>
      <c r="H29" s="46"/>
      <c r="I29" s="190" t="s">
        <v>216</v>
      </c>
      <c r="J29" s="191"/>
      <c r="K29" s="46"/>
      <c r="L29" s="190" t="s">
        <v>217</v>
      </c>
      <c r="M29" s="191"/>
      <c r="N29" s="46"/>
      <c r="O29" s="192">
        <f t="shared" ref="O29" si="20">SUM(E30+H30+K30+N30)</f>
        <v>51</v>
      </c>
      <c r="P29" s="182">
        <f t="shared" ref="P29" si="21">SUM(D30+G30+J30+M30)</f>
        <v>-16</v>
      </c>
      <c r="Q29" s="184">
        <f>AD18</f>
        <v>12</v>
      </c>
      <c r="T29" s="180">
        <f>O29+'15 družstiev Pretek č. 1'!O29+'15 družstiev Pretek č. 2'!O29+'15 družstiev Pretek č. 3'!O29+'15 družstiev Pretek č. 4'!O29+'15 družstiev Pretek č. 5'!O29+'15 družstiev Pretek č. 6'!O29</f>
        <v>357</v>
      </c>
      <c r="U29" s="182">
        <f>P29+'15 družstiev Pretek č. 1'!P29+'15 družstiev Pretek č. 2'!P29+'15 družstiev Pretek č. 3'!P29+'15 družstiev Pretek č. 4'!P29+'15 družstiev Pretek č. 5'!P29+'15 družstiev Pretek č. 6'!P29</f>
        <v>-112</v>
      </c>
      <c r="V29" s="184">
        <f>AZ18</f>
        <v>12</v>
      </c>
      <c r="AF29" s="8"/>
    </row>
    <row r="30" spans="1:52" ht="19.5" hidden="1" customHeight="1" thickBot="1" x14ac:dyDescent="0.3">
      <c r="A30" s="187"/>
      <c r="B30" s="195"/>
      <c r="C30" s="21"/>
      <c r="D30" s="22">
        <v>-4</v>
      </c>
      <c r="E30" s="23">
        <f>IF(ISBLANK(D30),0,IF(ISBLANK(C29),0,IF(E29 = "D",MAX($A$5:$A$34) + 2,AH18)))</f>
        <v>12.75</v>
      </c>
      <c r="F30" s="21"/>
      <c r="G30" s="22">
        <v>-4</v>
      </c>
      <c r="H30" s="23">
        <f>IF(ISBLANK(G30),0,IF(ISBLANK(F29),0,IF(H29 = "D",MAX($A$5:$A$34) + 2,AL18)))</f>
        <v>12.75</v>
      </c>
      <c r="I30" s="21"/>
      <c r="J30" s="22">
        <v>-4</v>
      </c>
      <c r="K30" s="23">
        <f>IF(ISBLANK(J30),0,IF(ISBLANK(I29),0,IF(K29 = "D",MAX($A$5:$A$34) + 2,AP18)))</f>
        <v>12.75</v>
      </c>
      <c r="L30" s="21"/>
      <c r="M30" s="22">
        <v>-4</v>
      </c>
      <c r="N30" s="23">
        <f>IF(ISBLANK(M30),0,IF(ISBLANK(L29),0,IF(N29 = "D",MAX($A$5:$A$34) + 2,AT18)))</f>
        <v>12.75</v>
      </c>
      <c r="O30" s="193"/>
      <c r="P30" s="183"/>
      <c r="Q30" s="185"/>
      <c r="T30" s="181"/>
      <c r="U30" s="183"/>
      <c r="V30" s="185"/>
      <c r="AF30" s="8"/>
    </row>
    <row r="31" spans="1:52" ht="19.5" hidden="1" customHeight="1" x14ac:dyDescent="0.25">
      <c r="A31" s="186">
        <v>14</v>
      </c>
      <c r="B31" s="194" t="s">
        <v>39</v>
      </c>
      <c r="C31" s="190" t="s">
        <v>218</v>
      </c>
      <c r="D31" s="191"/>
      <c r="E31" s="46"/>
      <c r="F31" s="190" t="s">
        <v>219</v>
      </c>
      <c r="G31" s="191"/>
      <c r="H31" s="46"/>
      <c r="I31" s="190" t="s">
        <v>220</v>
      </c>
      <c r="J31" s="191"/>
      <c r="K31" s="46"/>
      <c r="L31" s="190" t="s">
        <v>221</v>
      </c>
      <c r="M31" s="191"/>
      <c r="N31" s="46"/>
      <c r="O31" s="192">
        <f t="shared" ref="O31" si="22">SUM(E32+H32+K32+N32)</f>
        <v>51</v>
      </c>
      <c r="P31" s="182">
        <f t="shared" ref="P31" si="23">SUM(D32+G32+J32+M32)</f>
        <v>-16</v>
      </c>
      <c r="Q31" s="184">
        <f>AD19</f>
        <v>12</v>
      </c>
      <c r="T31" s="180">
        <f>O31+'15 družstiev Pretek č. 1'!O31+'15 družstiev Pretek č. 2'!O31+'15 družstiev Pretek č. 3'!O31+'15 družstiev Pretek č. 4'!O31+'15 družstiev Pretek č. 5'!O31+'15 družstiev Pretek č. 6'!O31</f>
        <v>357</v>
      </c>
      <c r="U31" s="182">
        <f>P31+'15 družstiev Pretek č. 1'!P31+'15 družstiev Pretek č. 2'!P31+'15 družstiev Pretek č. 3'!P31+'15 družstiev Pretek č. 4'!P31+'15 družstiev Pretek č. 5'!P31+'15 družstiev Pretek č. 6'!P31</f>
        <v>-112</v>
      </c>
      <c r="V31" s="184">
        <f>AZ19</f>
        <v>12</v>
      </c>
      <c r="AF31" s="8"/>
    </row>
    <row r="32" spans="1:52" ht="19.5" hidden="1" customHeight="1" thickBot="1" x14ac:dyDescent="0.3">
      <c r="A32" s="187"/>
      <c r="B32" s="195"/>
      <c r="C32" s="21"/>
      <c r="D32" s="22">
        <v>-4</v>
      </c>
      <c r="E32" s="23">
        <f>IF(ISBLANK(D32),0,IF(ISBLANK(C31),0,IF(E31 = "D",MAX($A$5:$A$34) + 2,AH19)))</f>
        <v>12.75</v>
      </c>
      <c r="F32" s="21"/>
      <c r="G32" s="22">
        <v>-4</v>
      </c>
      <c r="H32" s="23">
        <f>IF(ISBLANK(G32),0,IF(ISBLANK(F31),0,IF(H31 = "D",MAX($A$5:$A$34) + 2,AL19)))</f>
        <v>12.75</v>
      </c>
      <c r="I32" s="21"/>
      <c r="J32" s="22">
        <v>-4</v>
      </c>
      <c r="K32" s="23">
        <f>IF(ISBLANK(J32),0,IF(ISBLANK(I31),0,IF(K31 = "D",MAX($A$5:$A$34) + 2,AP19)))</f>
        <v>12.75</v>
      </c>
      <c r="L32" s="21"/>
      <c r="M32" s="22">
        <v>-4</v>
      </c>
      <c r="N32" s="23">
        <f>IF(ISBLANK(M32),0,IF(ISBLANK(L31),0,IF(N31 = "D",MAX($A$5:$A$34) + 2,AT19)))</f>
        <v>12.75</v>
      </c>
      <c r="O32" s="193"/>
      <c r="P32" s="183"/>
      <c r="Q32" s="185"/>
      <c r="T32" s="181"/>
      <c r="U32" s="183"/>
      <c r="V32" s="185"/>
      <c r="AF32" s="8"/>
    </row>
    <row r="33" spans="1:32" ht="19.5" hidden="1" customHeight="1" x14ac:dyDescent="0.25">
      <c r="A33" s="186">
        <v>15</v>
      </c>
      <c r="B33" s="188" t="s">
        <v>37</v>
      </c>
      <c r="C33" s="190" t="s">
        <v>161</v>
      </c>
      <c r="D33" s="191"/>
      <c r="E33" s="46"/>
      <c r="F33" s="190" t="s">
        <v>160</v>
      </c>
      <c r="G33" s="191"/>
      <c r="H33" s="46"/>
      <c r="I33" s="190" t="s">
        <v>159</v>
      </c>
      <c r="J33" s="191"/>
      <c r="K33" s="46"/>
      <c r="L33" s="190" t="s">
        <v>158</v>
      </c>
      <c r="M33" s="191"/>
      <c r="N33" s="46"/>
      <c r="O33" s="192">
        <f t="shared" ref="O33" si="24">SUM(E34+H34+K34+N34)</f>
        <v>51</v>
      </c>
      <c r="P33" s="182">
        <f t="shared" ref="P33" si="25">SUM(D34+G34+J34+M34)</f>
        <v>-16</v>
      </c>
      <c r="Q33" s="184">
        <f>AD20</f>
        <v>12</v>
      </c>
      <c r="T33" s="180">
        <f>O33+'15 družstiev Pretek č. 1'!O33+'15 družstiev Pretek č. 2'!O33+'15 družstiev Pretek č. 3'!O33+'15 družstiev Pretek č. 4'!O33+'15 družstiev Pretek č. 5'!O33+'15 družstiev Pretek č. 6'!O33</f>
        <v>357</v>
      </c>
      <c r="U33" s="182">
        <f>P33+'15 družstiev Pretek č. 1'!P33+'15 družstiev Pretek č. 2'!P33+'15 družstiev Pretek č. 3'!P33+'15 družstiev Pretek č. 4'!P33+'15 družstiev Pretek č. 5'!P33+'15 družstiev Pretek č. 6'!P33</f>
        <v>-112</v>
      </c>
      <c r="V33" s="184">
        <f>AZ20</f>
        <v>12</v>
      </c>
      <c r="AF33" s="8"/>
    </row>
    <row r="34" spans="1:32" ht="19.5" hidden="1" customHeight="1" thickBot="1" x14ac:dyDescent="0.3">
      <c r="A34" s="187"/>
      <c r="B34" s="189"/>
      <c r="C34" s="21"/>
      <c r="D34" s="22">
        <v>-4</v>
      </c>
      <c r="E34" s="23">
        <f>IF(ISBLANK(D34),0,IF(ISBLANK(C33),0,IF(E33 = "D",MAX($A$5:$A$34) + 2,AH20)))</f>
        <v>12.75</v>
      </c>
      <c r="F34" s="21"/>
      <c r="G34" s="22">
        <v>-4</v>
      </c>
      <c r="H34" s="23">
        <f>IF(ISBLANK(G34),0,IF(ISBLANK(F33),0,IF(H33 = "D",MAX($A$5:$A$34) + 2,AL20)))</f>
        <v>12.75</v>
      </c>
      <c r="I34" s="21"/>
      <c r="J34" s="22">
        <v>-4</v>
      </c>
      <c r="K34" s="23">
        <f>IF(ISBLANK(J34),0,IF(ISBLANK(I33),0,IF(K33 = "D",MAX($A$5:$A$34) + 2,AP20)))</f>
        <v>12.75</v>
      </c>
      <c r="L34" s="21"/>
      <c r="M34" s="22">
        <v>-4</v>
      </c>
      <c r="N34" s="23">
        <f>IF(ISBLANK(M34),0,IF(ISBLANK(L33),0,IF(N33 = "D",MAX($A$5:$A$34) + 2,AT20)))</f>
        <v>12.75</v>
      </c>
      <c r="O34" s="193"/>
      <c r="P34" s="183"/>
      <c r="Q34" s="185"/>
      <c r="T34" s="181"/>
      <c r="U34" s="183"/>
      <c r="V34" s="185"/>
      <c r="AF34" s="8"/>
    </row>
    <row r="35" spans="1:32" ht="27.9" customHeight="1" x14ac:dyDescent="0.3">
      <c r="A35" s="196" t="s">
        <v>67</v>
      </c>
      <c r="B35" s="196"/>
      <c r="C35" s="196"/>
      <c r="D35" s="196"/>
      <c r="E35" s="196"/>
      <c r="F35" s="196"/>
      <c r="G35" s="196"/>
      <c r="H35" s="196"/>
      <c r="I35" s="196"/>
      <c r="J35" s="196"/>
      <c r="K35" s="196"/>
      <c r="L35" s="196"/>
      <c r="M35" s="196"/>
      <c r="N35" s="196"/>
      <c r="O35" s="196"/>
      <c r="P35" s="196"/>
      <c r="Q35" s="196"/>
    </row>
  </sheetData>
  <sheetProtection selectLockedCells="1"/>
  <mergeCells count="233">
    <mergeCell ref="T33:T34"/>
    <mergeCell ref="U33:U34"/>
    <mergeCell ref="V33:V34"/>
    <mergeCell ref="A33:A34"/>
    <mergeCell ref="B33:B34"/>
    <mergeCell ref="C33:D33"/>
    <mergeCell ref="F33:G33"/>
    <mergeCell ref="I33:J33"/>
    <mergeCell ref="L33:M33"/>
    <mergeCell ref="O33:O34"/>
    <mergeCell ref="P33:P34"/>
    <mergeCell ref="Q33:Q34"/>
    <mergeCell ref="T29:T30"/>
    <mergeCell ref="U29:U30"/>
    <mergeCell ref="V29:V30"/>
    <mergeCell ref="A31:A32"/>
    <mergeCell ref="B31:B32"/>
    <mergeCell ref="C31:D31"/>
    <mergeCell ref="F31:G31"/>
    <mergeCell ref="I31:J31"/>
    <mergeCell ref="L31:M31"/>
    <mergeCell ref="O31:O32"/>
    <mergeCell ref="P31:P32"/>
    <mergeCell ref="Q31:Q32"/>
    <mergeCell ref="T31:T32"/>
    <mergeCell ref="U31:U32"/>
    <mergeCell ref="V31:V32"/>
    <mergeCell ref="A29:A30"/>
    <mergeCell ref="B29:B30"/>
    <mergeCell ref="C29:D29"/>
    <mergeCell ref="F29:G29"/>
    <mergeCell ref="I29:J29"/>
    <mergeCell ref="L29:M29"/>
    <mergeCell ref="O29:O30"/>
    <mergeCell ref="P29:P30"/>
    <mergeCell ref="Q29:Q30"/>
    <mergeCell ref="Q27:Q28"/>
    <mergeCell ref="T27:T28"/>
    <mergeCell ref="U27:U28"/>
    <mergeCell ref="V27:V28"/>
    <mergeCell ref="A35:Q35"/>
    <mergeCell ref="Q25:Q26"/>
    <mergeCell ref="T25:T26"/>
    <mergeCell ref="U25:U26"/>
    <mergeCell ref="V25:V26"/>
    <mergeCell ref="A27:A28"/>
    <mergeCell ref="C27:D27"/>
    <mergeCell ref="F27:G27"/>
    <mergeCell ref="I27:J27"/>
    <mergeCell ref="L27:M27"/>
    <mergeCell ref="O27:O28"/>
    <mergeCell ref="B27:B28"/>
    <mergeCell ref="A25:A26"/>
    <mergeCell ref="C25:D25"/>
    <mergeCell ref="F25:G25"/>
    <mergeCell ref="I25:J25"/>
    <mergeCell ref="L25:M25"/>
    <mergeCell ref="O25:O26"/>
    <mergeCell ref="P25:P26"/>
    <mergeCell ref="B25:B26"/>
    <mergeCell ref="P27:P28"/>
    <mergeCell ref="A21:A22"/>
    <mergeCell ref="B21:B22"/>
    <mergeCell ref="C21:D21"/>
    <mergeCell ref="F21:G21"/>
    <mergeCell ref="I21:J21"/>
    <mergeCell ref="V21:V22"/>
    <mergeCell ref="A23:A24"/>
    <mergeCell ref="B23:B24"/>
    <mergeCell ref="C23:D23"/>
    <mergeCell ref="F23:G23"/>
    <mergeCell ref="I23:J23"/>
    <mergeCell ref="L23:M23"/>
    <mergeCell ref="O23:O24"/>
    <mergeCell ref="P23:P24"/>
    <mergeCell ref="Q23:Q24"/>
    <mergeCell ref="L21:M21"/>
    <mergeCell ref="O21:O22"/>
    <mergeCell ref="P21:P22"/>
    <mergeCell ref="Q21:Q22"/>
    <mergeCell ref="T21:T22"/>
    <mergeCell ref="U21:U22"/>
    <mergeCell ref="T23:T24"/>
    <mergeCell ref="U23:U24"/>
    <mergeCell ref="V23:V24"/>
    <mergeCell ref="U17:U18"/>
    <mergeCell ref="V17:V18"/>
    <mergeCell ref="A19:A20"/>
    <mergeCell ref="B19:B20"/>
    <mergeCell ref="C19:D19"/>
    <mergeCell ref="F19:G19"/>
    <mergeCell ref="I19:J19"/>
    <mergeCell ref="L19:M19"/>
    <mergeCell ref="O19:O20"/>
    <mergeCell ref="P19:P20"/>
    <mergeCell ref="Q19:Q20"/>
    <mergeCell ref="T19:T20"/>
    <mergeCell ref="U19:U20"/>
    <mergeCell ref="V19:V20"/>
    <mergeCell ref="U13:U14"/>
    <mergeCell ref="V13:V14"/>
    <mergeCell ref="A15:A16"/>
    <mergeCell ref="B15:B16"/>
    <mergeCell ref="C15:D15"/>
    <mergeCell ref="F15:G15"/>
    <mergeCell ref="I15:J15"/>
    <mergeCell ref="V15:V16"/>
    <mergeCell ref="A17:A18"/>
    <mergeCell ref="B17:B18"/>
    <mergeCell ref="C17:D17"/>
    <mergeCell ref="F17:G17"/>
    <mergeCell ref="I17:J17"/>
    <mergeCell ref="L17:M17"/>
    <mergeCell ref="O17:O18"/>
    <mergeCell ref="P17:P18"/>
    <mergeCell ref="Q17:Q18"/>
    <mergeCell ref="L15:M15"/>
    <mergeCell ref="O15:O16"/>
    <mergeCell ref="P15:P16"/>
    <mergeCell ref="Q15:Q16"/>
    <mergeCell ref="T15:T16"/>
    <mergeCell ref="U15:U16"/>
    <mergeCell ref="T17:T18"/>
    <mergeCell ref="L9:M9"/>
    <mergeCell ref="O9:O10"/>
    <mergeCell ref="P9:P10"/>
    <mergeCell ref="Q9:Q10"/>
    <mergeCell ref="T9:T10"/>
    <mergeCell ref="A13:A14"/>
    <mergeCell ref="C13:D13"/>
    <mergeCell ref="F13:G13"/>
    <mergeCell ref="I13:J13"/>
    <mergeCell ref="L13:M13"/>
    <mergeCell ref="O13:O14"/>
    <mergeCell ref="P13:P14"/>
    <mergeCell ref="Q13:Q14"/>
    <mergeCell ref="T13:T14"/>
    <mergeCell ref="B13:B14"/>
    <mergeCell ref="O7:O8"/>
    <mergeCell ref="P7:P8"/>
    <mergeCell ref="Q7:Q8"/>
    <mergeCell ref="T7:T8"/>
    <mergeCell ref="U7:U8"/>
    <mergeCell ref="B9:B10"/>
    <mergeCell ref="U9:U10"/>
    <mergeCell ref="V9:V10"/>
    <mergeCell ref="A11:A12"/>
    <mergeCell ref="B11:B12"/>
    <mergeCell ref="C11:D11"/>
    <mergeCell ref="F11:G11"/>
    <mergeCell ref="I11:J11"/>
    <mergeCell ref="L11:M11"/>
    <mergeCell ref="O11:O12"/>
    <mergeCell ref="P11:P12"/>
    <mergeCell ref="Q11:Q12"/>
    <mergeCell ref="T11:T12"/>
    <mergeCell ref="U11:U12"/>
    <mergeCell ref="V11:V12"/>
    <mergeCell ref="A9:A10"/>
    <mergeCell ref="C9:D9"/>
    <mergeCell ref="F9:G9"/>
    <mergeCell ref="I9:J9"/>
    <mergeCell ref="AQ5:AT5"/>
    <mergeCell ref="A7:A8"/>
    <mergeCell ref="B7:B8"/>
    <mergeCell ref="C7:D7"/>
    <mergeCell ref="F7:G7"/>
    <mergeCell ref="I7:J7"/>
    <mergeCell ref="O5:O6"/>
    <mergeCell ref="P5:P6"/>
    <mergeCell ref="Q5:Q6"/>
    <mergeCell ref="T5:T6"/>
    <mergeCell ref="U5:U6"/>
    <mergeCell ref="V5:V6"/>
    <mergeCell ref="A5:A6"/>
    <mergeCell ref="B5:B6"/>
    <mergeCell ref="C5:D5"/>
    <mergeCell ref="F5:G5"/>
    <mergeCell ref="I5:J5"/>
    <mergeCell ref="L5:M5"/>
    <mergeCell ref="V7:V8"/>
    <mergeCell ref="L7:M7"/>
    <mergeCell ref="Y5:AD5"/>
    <mergeCell ref="AE5:AH5"/>
    <mergeCell ref="AI5:AL5"/>
    <mergeCell ref="AM5:AP5"/>
    <mergeCell ref="AT2:AT4"/>
    <mergeCell ref="AU2:AU4"/>
    <mergeCell ref="AV2:AV4"/>
    <mergeCell ref="C3:E3"/>
    <mergeCell ref="F3:H3"/>
    <mergeCell ref="I3:K3"/>
    <mergeCell ref="L3:N3"/>
    <mergeCell ref="AN2:AN4"/>
    <mergeCell ref="AO2:AO4"/>
    <mergeCell ref="AP2:AP4"/>
    <mergeCell ref="AQ2:AQ4"/>
    <mergeCell ref="AR2:AR4"/>
    <mergeCell ref="AS2:AS4"/>
    <mergeCell ref="AH2:AH4"/>
    <mergeCell ref="AI2:AI4"/>
    <mergeCell ref="AJ2:AJ4"/>
    <mergeCell ref="AK2:AK4"/>
    <mergeCell ref="AL2:AL4"/>
    <mergeCell ref="AM2:AM4"/>
    <mergeCell ref="AB2:AB4"/>
    <mergeCell ref="AC2:AC4"/>
    <mergeCell ref="AD2:AD4"/>
    <mergeCell ref="AE2:AE4"/>
    <mergeCell ref="AF2:AF4"/>
    <mergeCell ref="AG2:AG4"/>
    <mergeCell ref="V2:V4"/>
    <mergeCell ref="W2:W4"/>
    <mergeCell ref="X2:X4"/>
    <mergeCell ref="Y2:Y4"/>
    <mergeCell ref="Z2:Z4"/>
    <mergeCell ref="AA2:AA4"/>
    <mergeCell ref="L2:N2"/>
    <mergeCell ref="O2:O4"/>
    <mergeCell ref="P2:P4"/>
    <mergeCell ref="Q2:Q4"/>
    <mergeCell ref="T2:T4"/>
    <mergeCell ref="U2:U4"/>
    <mergeCell ref="A1:B1"/>
    <mergeCell ref="C1:I1"/>
    <mergeCell ref="J1:M1"/>
    <mergeCell ref="N1:Q1"/>
    <mergeCell ref="T1:V1"/>
    <mergeCell ref="A2:A4"/>
    <mergeCell ref="B2:B4"/>
    <mergeCell ref="C2:E2"/>
    <mergeCell ref="F2:H2"/>
    <mergeCell ref="I2:K2"/>
  </mergeCells>
  <conditionalFormatting sqref="C7">
    <cfRule type="containsBlanks" dxfId="97" priority="10">
      <formula>LEN(TRIM(C7))=0</formula>
    </cfRule>
  </conditionalFormatting>
  <conditionalFormatting sqref="C9">
    <cfRule type="containsBlanks" dxfId="96" priority="14">
      <formula>LEN(TRIM(C9))=0</formula>
    </cfRule>
  </conditionalFormatting>
  <conditionalFormatting sqref="C11">
    <cfRule type="containsBlanks" dxfId="95" priority="18">
      <formula>LEN(TRIM(C11))=0</formula>
    </cfRule>
  </conditionalFormatting>
  <conditionalFormatting sqref="C13">
    <cfRule type="containsBlanks" dxfId="94" priority="22">
      <formula>LEN(TRIM(C13))=0</formula>
    </cfRule>
  </conditionalFormatting>
  <conditionalFormatting sqref="C15">
    <cfRule type="containsBlanks" dxfId="93" priority="26">
      <formula>LEN(TRIM(C15))=0</formula>
    </cfRule>
  </conditionalFormatting>
  <conditionalFormatting sqref="C17">
    <cfRule type="containsBlanks" dxfId="92" priority="30">
      <formula>LEN(TRIM(C17))=0</formula>
    </cfRule>
  </conditionalFormatting>
  <conditionalFormatting sqref="C19">
    <cfRule type="containsBlanks" dxfId="91" priority="34">
      <formula>LEN(TRIM(C19))=0</formula>
    </cfRule>
  </conditionalFormatting>
  <conditionalFormatting sqref="C21">
    <cfRule type="containsBlanks" dxfId="90" priority="38">
      <formula>LEN(TRIM(C21))=0</formula>
    </cfRule>
  </conditionalFormatting>
  <conditionalFormatting sqref="C23">
    <cfRule type="containsBlanks" dxfId="89" priority="42">
      <formula>LEN(TRIM(C23))=0</formula>
    </cfRule>
  </conditionalFormatting>
  <conditionalFormatting sqref="C25">
    <cfRule type="containsBlanks" dxfId="88" priority="46">
      <formula>LEN(TRIM(C25))=0</formula>
    </cfRule>
  </conditionalFormatting>
  <conditionalFormatting sqref="C27 C29 C31 C33">
    <cfRule type="containsBlanks" dxfId="87" priority="50">
      <formula>LEN(TRIM(C27))=0</formula>
    </cfRule>
  </conditionalFormatting>
  <conditionalFormatting sqref="E5:F5 H5:I5 K5:L5 N5 E7:E34 H7:H34 K7:K34 N7:N34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30:D30 F30:G30 I30:J30 L30:M30 C32:D32 F32:G32 I32:J32 L32:M32 C34:D34 F34:G34 I34:J34 L34:M34">
    <cfRule type="containsBlanks" dxfId="82" priority="6">
      <formula>LEN(TRIM(C5))=0</formula>
    </cfRule>
  </conditionalFormatting>
  <conditionalFormatting sqref="F7">
    <cfRule type="containsBlanks" dxfId="81" priority="11">
      <formula>LEN(TRIM(F7))=0</formula>
    </cfRule>
  </conditionalFormatting>
  <conditionalFormatting sqref="F9">
    <cfRule type="containsBlanks" dxfId="80" priority="15">
      <formula>LEN(TRIM(F9))=0</formula>
    </cfRule>
  </conditionalFormatting>
  <conditionalFormatting sqref="F11">
    <cfRule type="containsBlanks" dxfId="79" priority="19">
      <formula>LEN(TRIM(F11))=0</formula>
    </cfRule>
  </conditionalFormatting>
  <conditionalFormatting sqref="F13">
    <cfRule type="containsBlanks" dxfId="78" priority="23">
      <formula>LEN(TRIM(F13))=0</formula>
    </cfRule>
  </conditionalFormatting>
  <conditionalFormatting sqref="F15">
    <cfRule type="containsBlanks" dxfId="77" priority="27">
      <formula>LEN(TRIM(F15))=0</formula>
    </cfRule>
  </conditionalFormatting>
  <conditionalFormatting sqref="F17">
    <cfRule type="containsBlanks" dxfId="76" priority="31">
      <formula>LEN(TRIM(F17))=0</formula>
    </cfRule>
  </conditionalFormatting>
  <conditionalFormatting sqref="F19">
    <cfRule type="containsBlanks" dxfId="75" priority="35">
      <formula>LEN(TRIM(F19))=0</formula>
    </cfRule>
  </conditionalFormatting>
  <conditionalFormatting sqref="F21">
    <cfRule type="containsBlanks" dxfId="74" priority="39">
      <formula>LEN(TRIM(F21))=0</formula>
    </cfRule>
  </conditionalFormatting>
  <conditionalFormatting sqref="F23">
    <cfRule type="containsBlanks" dxfId="73" priority="43">
      <formula>LEN(TRIM(F23))=0</formula>
    </cfRule>
  </conditionalFormatting>
  <conditionalFormatting sqref="F25">
    <cfRule type="containsBlanks" dxfId="72" priority="47">
      <formula>LEN(TRIM(F25))=0</formula>
    </cfRule>
  </conditionalFormatting>
  <conditionalFormatting sqref="F27 F29 F31 F33">
    <cfRule type="containsBlanks" dxfId="71" priority="51">
      <formula>LEN(TRIM(F27))=0</formula>
    </cfRule>
  </conditionalFormatting>
  <conditionalFormatting sqref="I7">
    <cfRule type="containsBlanks" dxfId="70" priority="12">
      <formula>LEN(TRIM(I7))=0</formula>
    </cfRule>
  </conditionalFormatting>
  <conditionalFormatting sqref="I9">
    <cfRule type="containsBlanks" dxfId="69" priority="16">
      <formula>LEN(TRIM(I9))=0</formula>
    </cfRule>
  </conditionalFormatting>
  <conditionalFormatting sqref="I11">
    <cfRule type="containsBlanks" dxfId="68" priority="20">
      <formula>LEN(TRIM(I11))=0</formula>
    </cfRule>
  </conditionalFormatting>
  <conditionalFormatting sqref="I13">
    <cfRule type="containsBlanks" dxfId="67" priority="24">
      <formula>LEN(TRIM(I13))=0</formula>
    </cfRule>
  </conditionalFormatting>
  <conditionalFormatting sqref="I15">
    <cfRule type="containsBlanks" dxfId="66" priority="28">
      <formula>LEN(TRIM(I15))=0</formula>
    </cfRule>
  </conditionalFormatting>
  <conditionalFormatting sqref="I17">
    <cfRule type="containsBlanks" dxfId="65" priority="32">
      <formula>LEN(TRIM(I17))=0</formula>
    </cfRule>
  </conditionalFormatting>
  <conditionalFormatting sqref="I19">
    <cfRule type="containsBlanks" dxfId="64" priority="36">
      <formula>LEN(TRIM(I19))=0</formula>
    </cfRule>
  </conditionalFormatting>
  <conditionalFormatting sqref="I21">
    <cfRule type="containsBlanks" dxfId="63" priority="40">
      <formula>LEN(TRIM(I21))=0</formula>
    </cfRule>
  </conditionalFormatting>
  <conditionalFormatting sqref="I23">
    <cfRule type="containsBlanks" dxfId="62" priority="44">
      <formula>LEN(TRIM(I23))=0</formula>
    </cfRule>
  </conditionalFormatting>
  <conditionalFormatting sqref="I25">
    <cfRule type="containsBlanks" dxfId="61" priority="48">
      <formula>LEN(TRIM(I25))=0</formula>
    </cfRule>
  </conditionalFormatting>
  <conditionalFormatting sqref="I27 I29 I31 I33">
    <cfRule type="containsBlanks" dxfId="60" priority="52">
      <formula>LEN(TRIM(I27))=0</formula>
    </cfRule>
  </conditionalFormatting>
  <conditionalFormatting sqref="L7">
    <cfRule type="containsBlanks" dxfId="59" priority="13">
      <formula>LEN(TRIM(L7))=0</formula>
    </cfRule>
  </conditionalFormatting>
  <conditionalFormatting sqref="L9">
    <cfRule type="containsBlanks" dxfId="58" priority="17">
      <formula>LEN(TRIM(L9))=0</formula>
    </cfRule>
  </conditionalFormatting>
  <conditionalFormatting sqref="L11">
    <cfRule type="containsBlanks" dxfId="57" priority="21">
      <formula>LEN(TRIM(L11))=0</formula>
    </cfRule>
  </conditionalFormatting>
  <conditionalFormatting sqref="L13">
    <cfRule type="containsBlanks" dxfId="56" priority="25">
      <formula>LEN(TRIM(L13))=0</formula>
    </cfRule>
  </conditionalFormatting>
  <conditionalFormatting sqref="L15">
    <cfRule type="containsBlanks" dxfId="55" priority="29">
      <formula>LEN(TRIM(L15))=0</formula>
    </cfRule>
  </conditionalFormatting>
  <conditionalFormatting sqref="L17">
    <cfRule type="containsBlanks" dxfId="54" priority="33">
      <formula>LEN(TRIM(L17))=0</formula>
    </cfRule>
  </conditionalFormatting>
  <conditionalFormatting sqref="L19">
    <cfRule type="containsBlanks" dxfId="53" priority="37">
      <formula>LEN(TRIM(L19))=0</formula>
    </cfRule>
  </conditionalFormatting>
  <conditionalFormatting sqref="L21">
    <cfRule type="containsBlanks" dxfId="52" priority="41">
      <formula>LEN(TRIM(L21))=0</formula>
    </cfRule>
  </conditionalFormatting>
  <conditionalFormatting sqref="L23">
    <cfRule type="containsBlanks" dxfId="51" priority="45">
      <formula>LEN(TRIM(L23))=0</formula>
    </cfRule>
  </conditionalFormatting>
  <conditionalFormatting sqref="L25">
    <cfRule type="containsBlanks" dxfId="50" priority="49">
      <formula>LEN(TRIM(L25))=0</formula>
    </cfRule>
  </conditionalFormatting>
  <conditionalFormatting sqref="L27 L29 L31 L33">
    <cfRule type="containsBlanks" dxfId="49" priority="53">
      <formula>LEN(TRIM(L27))=0</formula>
    </cfRule>
  </conditionalFormatting>
  <conditionalFormatting sqref="AQ22">
    <cfRule type="containsBlanks" dxfId="48" priority="1">
      <formula>LEN(TRIM(AQ22))=0</formula>
    </cfRule>
  </conditionalFormatting>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3" operator="equal" id="{90197866-0064-4D31-BADF-EDF275628135}">
            <xm:f>'Zoznam tímov a pretekárov'!$B$40+'Zoznam tímov a pretekárov'!$B$35</xm:f>
            <x14:dxf>
              <fill>
                <patternFill>
                  <bgColor rgb="FFFFFF00"/>
                </patternFill>
              </fill>
            </x14:dxf>
          </x14:cfRule>
          <xm:sqref>E5 E7 E9 E11 E13 E15 E17 E19 E21 E23 E25 E27 E29 E31 E33 H5 K5 N5 H7 K7 N7 H9 K9 N9 H11 K11 N11 H13 K13 N13 H15 K15 N15 H17 K17 N17 H19 K19 N19 H21 K21 N21 H23 K23 N23 H25 K25 N25 H27 K27 N27 H29 K29 N29 H31 K31 N31 H33 K33 N33</xm:sqref>
        </x14:conditionalFormatting>
        <x14:conditionalFormatting xmlns:xm="http://schemas.microsoft.com/office/excel/2006/main">
          <x14:cfRule type="cellIs" priority="2" operator="equal" id="{C4DA010F-6CC0-41A0-B592-4AF459FA8A95}">
            <xm:f>'Zoznam tímov a pretekárov'!$B$34</xm:f>
            <x14:dxf>
              <fill>
                <patternFill>
                  <bgColor rgb="FFFF0000"/>
                </patternFill>
              </fill>
            </x14:dxf>
          </x14:cfRule>
          <xm:sqref>E5 E7 E9 E11 E13 E15 E17 E19 E21 E23 E25 E27 E29 E31 E33</xm:sqref>
        </x14:conditionalFormatting>
        <x14:conditionalFormatting xmlns:xm="http://schemas.microsoft.com/office/excel/2006/main">
          <x14:cfRule type="cellIs" priority="4" operator="equal" id="{165F2FB5-40AF-4525-8FEF-0E4F5C30285C}">
            <xm:f>'Zoznam tímov a pretekárov'!$B$34</xm:f>
            <x14:dxf>
              <fill>
                <patternFill>
                  <bgColor theme="3" tint="0.59996337778862885"/>
                </patternFill>
              </fill>
            </x14:dxf>
          </x14:cfRule>
          <x14:cfRule type="cellIs" priority="5" operator="equal" id="{4FCD9625-C04B-48ED-B208-2563D2326816}">
            <xm:f>'Zoznam tímov a pretekárov'!$B$37</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 E29 H29 K29 N29 E31 H31 K31 N31 E33 H33 K33 N33</xm:sqref>
        </x14:conditionalFormatting>
      </x14:conditionalFormattings>
    </ext>
    <ext xmlns:x14="http://schemas.microsoft.com/office/spreadsheetml/2009/9/main" uri="{CCE6A557-97BC-4b89-ADB6-D9C93CAAB3DF}">
      <x14:dataValidations xmlns:xm="http://schemas.microsoft.com/office/excel/2006/main" count="17">
        <x14:dataValidation type="list" allowBlank="1" showInputMessage="1" showErrorMessage="1" xr:uid="{00000000-0002-0000-0A00-000000000000}">
          <x14:formula1>
            <xm:f>'Zoznam tímov a pretekárov'!$B$34:$B$37</xm:f>
          </x14:formula1>
          <xm:sqref>E5</xm:sqref>
        </x14:dataValidation>
        <x14:dataValidation type="list" allowBlank="1" showInputMessage="1" showErrorMessage="1" xr:uid="{00000000-0002-0000-0A00-000001000000}">
          <x14:formula1>
            <xm:f>'Zoznam tímov a pretekárov'!$B$7:$I$7</xm:f>
          </x14:formula1>
          <xm:sqref>C9:D9 F9:G9 I9:J9 L9:M9</xm:sqref>
        </x14:dataValidation>
        <x14:dataValidation type="list" allowBlank="1" showInputMessage="1" showErrorMessage="1" xr:uid="{00000000-0002-0000-0A00-000002000000}">
          <x14:formula1>
            <xm:f>'Zoznam tímov a pretekárov'!$B$9:$I$9</xm:f>
          </x14:formula1>
          <xm:sqref>L11:M11 I11:J11 C11:D11 F11:G11</xm:sqref>
        </x14:dataValidation>
        <x14:dataValidation type="list" showInputMessage="1" showErrorMessage="1" xr:uid="{00000000-0002-0000-0A00-000003000000}">
          <x14:formula1>
            <xm:f>'Zoznam tímov a pretekárov'!$B$11:$I$11</xm:f>
          </x14:formula1>
          <xm:sqref>C13:D13 F13:G13 I13:J13 L13:M13</xm:sqref>
        </x14:dataValidation>
        <x14:dataValidation type="list" allowBlank="1" showInputMessage="1" showErrorMessage="1" xr:uid="{00000000-0002-0000-0A00-000004000000}">
          <x14:formula1>
            <xm:f>'Zoznam tímov a pretekárov'!$B$13:$I$13</xm:f>
          </x14:formula1>
          <xm:sqref>L15:M15 I15:J15 C15:D15 F15:G15</xm:sqref>
        </x14:dataValidation>
        <x14:dataValidation type="list" allowBlank="1" showInputMessage="1" showErrorMessage="1" xr:uid="{00000000-0002-0000-0A00-000005000000}">
          <x14:formula1>
            <xm:f>'Zoznam tímov a pretekárov'!$B$15:$I$15</xm:f>
          </x14:formula1>
          <xm:sqref>C17:D17 F17:G17 I17:J17 L17:M17</xm:sqref>
        </x14:dataValidation>
        <x14:dataValidation type="list" allowBlank="1" showInputMessage="1" showErrorMessage="1" xr:uid="{00000000-0002-0000-0A00-000006000000}">
          <x14:formula1>
            <xm:f>'Zoznam tímov a pretekárov'!$B$17:$I$17</xm:f>
          </x14:formula1>
          <xm:sqref>L19:M19 I19:J19 C19:D19 F19:G19</xm:sqref>
        </x14:dataValidation>
        <x14:dataValidation type="list" allowBlank="1" showInputMessage="1" showErrorMessage="1" xr:uid="{00000000-0002-0000-0A00-000007000000}">
          <x14:formula1>
            <xm:f>'Zoznam tímov a pretekárov'!$B$19:$I$19</xm:f>
          </x14:formula1>
          <xm:sqref>C21:D21 F21:G21 I21:J21 L21:M21</xm:sqref>
        </x14:dataValidation>
        <x14:dataValidation type="list" allowBlank="1" showInputMessage="1" showErrorMessage="1" xr:uid="{00000000-0002-0000-0A00-000008000000}">
          <x14:formula1>
            <xm:f>'Zoznam tímov a pretekárov'!$B$21:$I$21</xm:f>
          </x14:formula1>
          <xm:sqref>L23:M23 I23:J23 C23:D23 F23:G23</xm:sqref>
        </x14:dataValidation>
        <x14:dataValidation type="list" allowBlank="1" showInputMessage="1" showErrorMessage="1" xr:uid="{00000000-0002-0000-0A00-000009000000}">
          <x14:formula1>
            <xm:f>'Zoznam tímov a pretekárov'!$B$23:$I$23</xm:f>
          </x14:formula1>
          <xm:sqref>C25:D25 F25:G25 I25:J25 L25:M25</xm:sqref>
        </x14:dataValidation>
        <x14:dataValidation type="list" allowBlank="1" showInputMessage="1" showErrorMessage="1" xr:uid="{00000000-0002-0000-0A00-00000A000000}">
          <x14:formula1>
            <xm:f>'Zoznam tímov a pretekárov'!$B$25:$I$25</xm:f>
          </x14:formula1>
          <xm:sqref>L27:M27 I27:J27 C27:D27 F27:G27</xm:sqref>
        </x14:dataValidation>
        <x14:dataValidation type="list" allowBlank="1" showInputMessage="1" showErrorMessage="1" xr:uid="{00000000-0002-0000-0A00-00000B000000}">
          <x14:formula1>
            <xm:f>'Zoznam tímov a pretekárov'!$B$3:$I$3</xm:f>
          </x14:formula1>
          <xm:sqref>L5:M5 F5:G5 I5:J5 C5</xm:sqref>
        </x14:dataValidation>
        <x14:dataValidation type="list" allowBlank="1" showInputMessage="1" showErrorMessage="1" xr:uid="{00000000-0002-0000-0A00-00000C000000}">
          <x14:formula1>
            <xm:f>'Zoznam tímov a pretekárov'!$B$5:$I$5</xm:f>
          </x14:formula1>
          <xm:sqref>L7:M7 I7:J7 C7:D7 F7:G7</xm:sqref>
        </x14:dataValidation>
        <x14:dataValidation type="list" allowBlank="1" showInputMessage="1" showErrorMessage="1" xr:uid="{00000000-0002-0000-0A00-00000D000000}">
          <x14:formula1>
            <xm:f>'Zoznam tímov a pretekárov'!$B$39:$B$42</xm:f>
          </x14:formula1>
          <xm:sqref>N27 H5 K5 N5 K7 H7 E7 H9 E9 E11 H11 K9 K11 H13 E13 H15 E15 E17 H17 K13 K15 H19 E19 E21 H21 E23 H23 K17 K19 H25 E25 K21 K23 E27 H27 K25 K27 N7 N9 N11 N13 N15 N17 N19 N21 N23 N25 N29 N31 N33 E29 E31 E33 H29 H31 H33 K29 K31 K33</xm:sqref>
        </x14:dataValidation>
        <x14:dataValidation type="list" allowBlank="1" showInputMessage="1" showErrorMessage="1" xr:uid="{00000000-0002-0000-0A00-00000E000000}">
          <x14:formula1>
            <xm:f>'Zoznam tímov a pretekárov'!$B$27:$I$27</xm:f>
          </x14:formula1>
          <xm:sqref>C29:D29 F29:G29 I29:J29 L29:M29</xm:sqref>
        </x14:dataValidation>
        <x14:dataValidation type="list" allowBlank="1" showInputMessage="1" showErrorMessage="1" xr:uid="{00000000-0002-0000-0A00-00000F000000}">
          <x14:formula1>
            <xm:f>'Zoznam tímov a pretekárov'!$B$29:$I$29</xm:f>
          </x14:formula1>
          <xm:sqref>L31:M31 I31:J31 F31:G31 C31:D31</xm:sqref>
        </x14:dataValidation>
        <x14:dataValidation type="list" allowBlank="1" showInputMessage="1" showErrorMessage="1" xr:uid="{00000000-0002-0000-0A00-000010000000}">
          <x14:formula1>
            <xm:f>'Zoznam tímov a pretekárov'!$B$31:$I$31</xm:f>
          </x14:formula1>
          <xm:sqref>C33:D33 F33:G33 I33:J33 L33:M33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Z35"/>
  <sheetViews>
    <sheetView showGridLines="0" zoomScale="85" zoomScaleNormal="85" workbookViewId="0">
      <selection activeCell="B15" sqref="B15:B16"/>
    </sheetView>
  </sheetViews>
  <sheetFormatPr defaultRowHeight="13.2" x14ac:dyDescent="0.25"/>
  <cols>
    <col min="1" max="1" width="5" customWidth="1"/>
    <col min="2" max="2" width="22.8867187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554687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53" width="9.109375" customWidth="1"/>
  </cols>
  <sheetData>
    <row r="1" spans="1:52" ht="33.75" customHeight="1" thickBot="1" x14ac:dyDescent="0.3">
      <c r="A1" s="220" t="s">
        <v>162</v>
      </c>
      <c r="B1" s="221"/>
      <c r="C1" s="230" t="s">
        <v>68</v>
      </c>
      <c r="D1" s="231"/>
      <c r="E1" s="231"/>
      <c r="F1" s="231"/>
      <c r="G1" s="231"/>
      <c r="H1" s="231"/>
      <c r="I1" s="231"/>
      <c r="J1" s="232" t="s">
        <v>69</v>
      </c>
      <c r="K1" s="233"/>
      <c r="L1" s="233"/>
      <c r="M1" s="233"/>
      <c r="N1" s="232" t="s">
        <v>77</v>
      </c>
      <c r="O1" s="233"/>
      <c r="P1" s="233"/>
      <c r="Q1" s="234"/>
      <c r="T1" s="222" t="s">
        <v>44</v>
      </c>
      <c r="U1" s="223"/>
      <c r="V1" s="224"/>
    </row>
    <row r="2" spans="1:52" ht="20.25" customHeight="1" x14ac:dyDescent="0.25">
      <c r="A2" s="225"/>
      <c r="B2" s="226" t="s">
        <v>116</v>
      </c>
      <c r="C2" s="227" t="s">
        <v>4</v>
      </c>
      <c r="D2" s="228"/>
      <c r="E2" s="229"/>
      <c r="F2" s="227" t="s">
        <v>5</v>
      </c>
      <c r="G2" s="228"/>
      <c r="H2" s="229"/>
      <c r="I2" s="227" t="s">
        <v>6</v>
      </c>
      <c r="J2" s="228"/>
      <c r="K2" s="229"/>
      <c r="L2" s="227" t="s">
        <v>7</v>
      </c>
      <c r="M2" s="228"/>
      <c r="N2" s="228"/>
      <c r="O2" s="210" t="s">
        <v>13</v>
      </c>
      <c r="P2" s="210" t="s">
        <v>14</v>
      </c>
      <c r="Q2" s="213" t="s">
        <v>11</v>
      </c>
      <c r="T2" s="214" t="s">
        <v>45</v>
      </c>
      <c r="U2" s="216" t="s">
        <v>46</v>
      </c>
      <c r="V2" s="218" t="s">
        <v>1</v>
      </c>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row>
    <row r="3" spans="1:52" ht="15.9" customHeight="1" x14ac:dyDescent="0.25">
      <c r="A3" s="225"/>
      <c r="B3" s="226"/>
      <c r="C3" s="204" t="s">
        <v>8</v>
      </c>
      <c r="D3" s="205"/>
      <c r="E3" s="206"/>
      <c r="F3" s="204" t="s">
        <v>8</v>
      </c>
      <c r="G3" s="205"/>
      <c r="H3" s="206"/>
      <c r="I3" s="204" t="s">
        <v>8</v>
      </c>
      <c r="J3" s="205"/>
      <c r="K3" s="206"/>
      <c r="L3" s="204" t="s">
        <v>8</v>
      </c>
      <c r="M3" s="205"/>
      <c r="N3" s="205"/>
      <c r="O3" s="211"/>
      <c r="P3" s="211"/>
      <c r="Q3" s="213"/>
      <c r="T3" s="214"/>
      <c r="U3" s="216"/>
      <c r="V3" s="218"/>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row>
    <row r="4" spans="1:52" ht="15.9" customHeight="1" thickBot="1" x14ac:dyDescent="0.3">
      <c r="A4" s="225"/>
      <c r="B4" s="226"/>
      <c r="C4" s="40" t="s">
        <v>9</v>
      </c>
      <c r="D4" s="41" t="s">
        <v>10</v>
      </c>
      <c r="E4" s="42" t="s">
        <v>0</v>
      </c>
      <c r="F4" s="40" t="s">
        <v>9</v>
      </c>
      <c r="G4" s="41" t="s">
        <v>10</v>
      </c>
      <c r="H4" s="42" t="s">
        <v>0</v>
      </c>
      <c r="I4" s="40" t="s">
        <v>9</v>
      </c>
      <c r="J4" s="41" t="s">
        <v>10</v>
      </c>
      <c r="K4" s="42" t="s">
        <v>0</v>
      </c>
      <c r="L4" s="40" t="s">
        <v>9</v>
      </c>
      <c r="M4" s="41" t="s">
        <v>10</v>
      </c>
      <c r="N4" s="43" t="s">
        <v>0</v>
      </c>
      <c r="O4" s="212"/>
      <c r="P4" s="212"/>
      <c r="Q4" s="213"/>
      <c r="T4" s="215"/>
      <c r="U4" s="217"/>
      <c r="V4" s="219"/>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row>
    <row r="5" spans="1:52" ht="19.5" customHeight="1" x14ac:dyDescent="0.25">
      <c r="A5" s="186">
        <v>1</v>
      </c>
      <c r="B5" s="207" t="s">
        <v>167</v>
      </c>
      <c r="C5" s="190"/>
      <c r="D5" s="191"/>
      <c r="E5" s="46"/>
      <c r="F5" s="190"/>
      <c r="G5" s="209"/>
      <c r="H5" s="46"/>
      <c r="I5" s="190"/>
      <c r="J5" s="209"/>
      <c r="K5" s="46"/>
      <c r="L5" s="190"/>
      <c r="M5" s="209"/>
      <c r="N5" s="46"/>
      <c r="O5" s="192">
        <f>SUM(E6+H6+K6+N6)</f>
        <v>0</v>
      </c>
      <c r="P5" s="182">
        <f>SUM(D6+G6+J6+M6)</f>
        <v>0</v>
      </c>
      <c r="Q5" s="184">
        <f>AD6</f>
        <v>1</v>
      </c>
      <c r="T5" s="180">
        <f>O5+'15 družstiev Pretek č. 1'!O5+'15 družstiev Pretek č. 2'!O5+'15 družstiev Pretek č. 3'!O5+'15 družstiev Pretek č. 4'!O5+'15 družstiev Pretek č. 5'!O5+'15 družstiev Pretek č. 6'!O5+'15 družstiev Pretek č. 7'!O5</f>
        <v>138</v>
      </c>
      <c r="U5" s="182">
        <f>P5+'15 družstiev Pretek č. 1'!P5+'15 družstiev Pretek č. 2'!P5+'15 družstiev Pretek č. 3'!P5+'15 družstiev Pretek č. 4'!P5+'15 družstiev Pretek č. 5'!P5+'15 družstiev Pretek č. 6'!P5+'15 družstiev Pretek č. 7'!P5</f>
        <v>434750</v>
      </c>
      <c r="V5" s="184">
        <f>AZ6</f>
        <v>11</v>
      </c>
      <c r="Y5" s="200" t="s">
        <v>20</v>
      </c>
      <c r="Z5" s="201"/>
      <c r="AA5" s="201"/>
      <c r="AB5" s="201"/>
      <c r="AC5" s="201"/>
      <c r="AD5" s="202"/>
      <c r="AE5" s="200" t="s">
        <v>21</v>
      </c>
      <c r="AF5" s="201"/>
      <c r="AG5" s="201"/>
      <c r="AH5" s="202"/>
      <c r="AI5" s="200" t="s">
        <v>22</v>
      </c>
      <c r="AJ5" s="201"/>
      <c r="AK5" s="201"/>
      <c r="AL5" s="202"/>
      <c r="AM5" s="200" t="s">
        <v>23</v>
      </c>
      <c r="AN5" s="201"/>
      <c r="AO5" s="201"/>
      <c r="AP5" s="202"/>
      <c r="AQ5" s="200" t="s">
        <v>24</v>
      </c>
      <c r="AR5" s="201"/>
      <c r="AS5" s="201"/>
      <c r="AT5" s="202"/>
      <c r="AU5" s="17" t="s">
        <v>47</v>
      </c>
    </row>
    <row r="6" spans="1:52" ht="19.5" customHeight="1" thickBot="1" x14ac:dyDescent="0.3">
      <c r="A6" s="187"/>
      <c r="B6" s="208"/>
      <c r="C6" s="21"/>
      <c r="D6" s="22"/>
      <c r="E6" s="23">
        <f>IF(ISBLANK(D6),0,IF(ISBLANK(C5),0,IF(E5 = "D",MAX($A$5:$A$34) + 2,AH6)))</f>
        <v>0</v>
      </c>
      <c r="F6" s="21"/>
      <c r="G6" s="22"/>
      <c r="H6" s="23">
        <f>IF(ISBLANK(G6),0,IF(ISBLANK(F5),0,IF(H5 = "D",MAX($A$5:$A$34) + 2,AL6)))</f>
        <v>0</v>
      </c>
      <c r="I6" s="21"/>
      <c r="J6" s="22"/>
      <c r="K6" s="23">
        <f>IF(ISBLANK(J6),0,IF(ISBLANK(I5),0,IF(K5 = "D",MAX($A$5:$A$34) + 2,AP6)))</f>
        <v>0</v>
      </c>
      <c r="L6" s="21"/>
      <c r="M6" s="22"/>
      <c r="N6" s="23">
        <f>IF(ISBLANK(M6),0,IF(ISBLANK(L5),0,IF(N5 = "D",MAX($A$5:$A$34) + 2,AT6)))</f>
        <v>0</v>
      </c>
      <c r="O6" s="193"/>
      <c r="P6" s="183"/>
      <c r="Q6" s="185"/>
      <c r="T6" s="181"/>
      <c r="U6" s="183"/>
      <c r="V6" s="185"/>
      <c r="Y6" s="10">
        <f>O5</f>
        <v>0</v>
      </c>
      <c r="Z6" s="9">
        <f>P5</f>
        <v>0</v>
      </c>
      <c r="AA6">
        <f>RANK(Y6,$Y$6:$Y$20,1)</f>
        <v>1</v>
      </c>
      <c r="AB6">
        <f>RANK(Z6,$Z$6:$Z$20,0)</f>
        <v>1</v>
      </c>
      <c r="AC6">
        <f>AA6+AB6*0.00001</f>
        <v>1.0000100000000001</v>
      </c>
      <c r="AD6" s="19">
        <f>RANK(AC6,$AC$6:$AC$20,1)</f>
        <v>1</v>
      </c>
      <c r="AE6" s="14">
        <f>D6</f>
        <v>0</v>
      </c>
      <c r="AF6" s="15">
        <f t="shared" ref="AF6:AF20" si="0">IF(AE6=0,MAX($A$5:$A$52) +1,IF(D5="d",MAX($A$5:$A$52) +2,RANK(AE6,$AE$6:$AE$20,0)))</f>
        <v>16</v>
      </c>
      <c r="AG6">
        <f>COUNTIF($AF$6:$AF$20,AF6)</f>
        <v>11</v>
      </c>
      <c r="AH6" s="18">
        <f t="shared" ref="AH6:AH20" si="1">IF(AE6=0,MAX($A$5:$A$52) +1,IF(AG6 &gt; 1,IF(MOD(AG6,2) = 0,(AF6*AG6+AG6-1)/AG6,(AF6*AG6+AG6)/AG6),IF(AG6=1,AF6,(AF6*AG6+AG6-1)/AG6)))</f>
        <v>16</v>
      </c>
      <c r="AI6" s="14">
        <f>G6</f>
        <v>0</v>
      </c>
      <c r="AJ6">
        <f t="shared" ref="AJ6:AJ20" si="2">IF(AI6=0,MAX($A$5:$A$52) +1,IF(G5="d",MAX($A$5:$A$52) +2,RANK(AI6,$AI$6:$AI$20,0)))</f>
        <v>16</v>
      </c>
      <c r="AK6">
        <f>COUNTIF($AJ$6:$AJ$20,AJ6)</f>
        <v>11</v>
      </c>
      <c r="AL6" s="18">
        <f t="shared" ref="AL6:AL20" si="3">IF(AI6=0,MAX($A$5:$A$52) +1,IF(AK6 &gt; 1,IF(MOD(AK6,2) = 0,(AJ6*AK6+AK6-1)/AK6,(AJ6*AK6+AK6)/AK6),IF(AK6=1,AJ6,(AJ6*AK6+AK6-1)/AK6)))</f>
        <v>16</v>
      </c>
      <c r="AM6" s="14">
        <f>J6</f>
        <v>0</v>
      </c>
      <c r="AN6" s="15">
        <f t="shared" ref="AN6:AN20" si="4">IF(AM6=0,MAX($A$5:$A$52) +1,IF(J5="d",MAX($A$5:$A$52) +2,RANK(AM6,$AM$6:$AM$20,0)))</f>
        <v>16</v>
      </c>
      <c r="AO6">
        <f>COUNTIF($AN$6:$AN$20,AN6)</f>
        <v>11</v>
      </c>
      <c r="AP6" s="18">
        <f t="shared" ref="AP6:AP20" si="5">IF(AM6=0,MAX($A$5:$A$52) +1,IF(AO6 &gt; 1,IF(MOD(AO6,2) = 0,(AN6*AO6+AO6-1)/AO6,(AN6*AO6+AO6)/AO6),IF(AO6=1,AN6,(AN6*AO6+AO6-1)/AO6)))</f>
        <v>16</v>
      </c>
      <c r="AQ6" s="14">
        <f>M6</f>
        <v>0</v>
      </c>
      <c r="AR6" s="15">
        <f t="shared" ref="AR6:AR20" si="6">IF(AQ6=0,MAX($A$5:$A$52) +1,IF(M5="d",MAX($A$5:$A$52) +2,RANK(AQ6,$AQ$6:$AQ$20,0)))</f>
        <v>16</v>
      </c>
      <c r="AS6">
        <f>COUNTIF($AR$6:$AR$20,AR6)</f>
        <v>11</v>
      </c>
      <c r="AT6" s="18">
        <f>IF(AQ6=0,MAX($A$5:$A$52) +1,IF(AS6 &gt; 1,IF(MOD(AS6,2) = 0,(AR6*AS6+AS6-1)/AS6,(AR6*AS6+AS6)/AS6),IF(AS6=1,AR6,(AR6*AS6+AS6-1)/AS6)))</f>
        <v>16</v>
      </c>
      <c r="AU6" s="9">
        <f>T5</f>
        <v>138</v>
      </c>
      <c r="AV6" s="9">
        <f>U5</f>
        <v>434750</v>
      </c>
      <c r="AW6">
        <f>RANK(AU6,$AU$6:$AU$20,1)</f>
        <v>11</v>
      </c>
      <c r="AX6">
        <f>RANK(AV6,$AV$6:$AV$20,0)</f>
        <v>11</v>
      </c>
      <c r="AY6">
        <f>AW6+AX6*0.00001</f>
        <v>11.000109999999999</v>
      </c>
      <c r="AZ6">
        <f>RANK(AY6,$AY$6:$AY$20,1)</f>
        <v>11</v>
      </c>
    </row>
    <row r="7" spans="1:52" ht="19.5" customHeight="1" x14ac:dyDescent="0.25">
      <c r="A7" s="186">
        <v>2</v>
      </c>
      <c r="B7" s="198" t="s">
        <v>168</v>
      </c>
      <c r="C7" s="190"/>
      <c r="D7" s="191"/>
      <c r="E7" s="46"/>
      <c r="F7" s="190"/>
      <c r="G7" s="191"/>
      <c r="H7" s="46"/>
      <c r="I7" s="190"/>
      <c r="J7" s="191"/>
      <c r="K7" s="46"/>
      <c r="L7" s="190"/>
      <c r="M7" s="191"/>
      <c r="N7" s="46"/>
      <c r="O7" s="192">
        <f>SUM(E8+H8+K8+N8)</f>
        <v>0</v>
      </c>
      <c r="P7" s="182">
        <f>SUM(D8+G8+J8+M8)</f>
        <v>0</v>
      </c>
      <c r="Q7" s="184">
        <f>AD7</f>
        <v>1</v>
      </c>
      <c r="T7" s="180">
        <f>O7+'15 družstiev Pretek č. 1'!O7+'15 družstiev Pretek č. 2'!O7+'15 družstiev Pretek č. 3'!O7+'15 družstiev Pretek č. 4'!O7+'15 družstiev Pretek č. 5'!O7+'15 družstiev Pretek č. 6'!O7+'15 družstiev Pretek č. 7'!O7</f>
        <v>93</v>
      </c>
      <c r="U7" s="182">
        <f>P7+'15 družstiev Pretek č. 1'!P7+'15 družstiev Pretek č. 2'!P7+'15 družstiev Pretek č. 3'!P7+'15 družstiev Pretek č. 4'!P7+'15 družstiev Pretek č. 5'!P7+'15 družstiev Pretek č. 6'!P7+'15 družstiev Pretek č. 7'!P7</f>
        <v>519225</v>
      </c>
      <c r="V7" s="184">
        <f>AZ7</f>
        <v>7</v>
      </c>
      <c r="Y7" s="10">
        <f>O7</f>
        <v>0</v>
      </c>
      <c r="Z7" s="9">
        <f>P7</f>
        <v>0</v>
      </c>
      <c r="AA7">
        <f t="shared" ref="AA7:AA20" si="7">RANK(Y7,$Y$6:$Y$20,1)</f>
        <v>1</v>
      </c>
      <c r="AB7">
        <f t="shared" ref="AB7:AB20" si="8">RANK(Z7,$Z$6:$Z$20,0)</f>
        <v>1</v>
      </c>
      <c r="AC7">
        <f t="shared" ref="AC7:AC20" si="9">AA7+AB7*0.00001</f>
        <v>1.0000100000000001</v>
      </c>
      <c r="AD7" s="19">
        <f t="shared" ref="AD7:AD20" si="10">RANK(AC7,$AC$6:$AC$20,1)</f>
        <v>1</v>
      </c>
      <c r="AE7" s="14">
        <f>D8</f>
        <v>0</v>
      </c>
      <c r="AF7" s="15">
        <f t="shared" si="0"/>
        <v>16</v>
      </c>
      <c r="AG7">
        <f t="shared" ref="AG7:AG20" si="11">COUNTIF($AF$6:$AF$20,AF7)</f>
        <v>11</v>
      </c>
      <c r="AH7" s="18">
        <f t="shared" si="1"/>
        <v>16</v>
      </c>
      <c r="AI7" s="14">
        <f>G8</f>
        <v>0</v>
      </c>
      <c r="AJ7">
        <f t="shared" si="2"/>
        <v>16</v>
      </c>
      <c r="AK7">
        <f t="shared" ref="AK7:AK20" si="12">COUNTIF($AJ$6:$AJ$20,AJ7)</f>
        <v>11</v>
      </c>
      <c r="AL7" s="18">
        <f t="shared" si="3"/>
        <v>16</v>
      </c>
      <c r="AM7" s="14">
        <f>J8</f>
        <v>0</v>
      </c>
      <c r="AN7" s="15">
        <f t="shared" si="4"/>
        <v>16</v>
      </c>
      <c r="AO7">
        <f t="shared" ref="AO7:AO20" si="13">COUNTIF($AN$6:$AN$20,AN7)</f>
        <v>11</v>
      </c>
      <c r="AP7" s="18">
        <f t="shared" si="5"/>
        <v>16</v>
      </c>
      <c r="AQ7" s="14">
        <f>M8</f>
        <v>0</v>
      </c>
      <c r="AR7" s="15">
        <f t="shared" si="6"/>
        <v>16</v>
      </c>
      <c r="AS7">
        <f t="shared" ref="AS7:AS20" si="14">COUNTIF($AR$6:$AR$20,AR7)</f>
        <v>11</v>
      </c>
      <c r="AT7" s="18">
        <f t="shared" ref="AT7:AT20" si="15">IF(AQ7=0,MAX($A$5:$A$52) +1,IF(AS7 &gt; 1,IF(MOD(AS7,2) = 0,(AR7*AS7+AS7-1)/AS7,(AR7*AS7+AS7)/AS7),IF(AS7=1,AR7,(AR7*AS7+AS7-1)/AS7)))</f>
        <v>16</v>
      </c>
      <c r="AU7" s="9">
        <f>T7</f>
        <v>93</v>
      </c>
      <c r="AV7" s="9">
        <f>U7</f>
        <v>519225</v>
      </c>
      <c r="AW7">
        <f t="shared" ref="AW7:AW20" si="16">RANK(AU7,$AU$6:$AU$20,1)</f>
        <v>7</v>
      </c>
      <c r="AX7">
        <f t="shared" ref="AX7:AX20" si="17">RANK(AV7,$AV$6:$AV$20,0)</f>
        <v>8</v>
      </c>
      <c r="AY7">
        <f t="shared" ref="AY7:AY20" si="18">AW7+AX7*0.00001</f>
        <v>7.0000799999999996</v>
      </c>
      <c r="AZ7">
        <f t="shared" ref="AZ7:AZ20" si="19">RANK(AY7,$AY$6:$AY$20,1)</f>
        <v>7</v>
      </c>
    </row>
    <row r="8" spans="1:52" ht="19.5" customHeight="1" thickBot="1" x14ac:dyDescent="0.3">
      <c r="A8" s="187"/>
      <c r="B8" s="199"/>
      <c r="C8" s="21"/>
      <c r="D8" s="22"/>
      <c r="E8" s="23">
        <f>IF(ISBLANK(D8),0,IF(ISBLANK(C7),0,IF(E7 = "D",MAX($A$5:$A$34) + 2,AH7)))</f>
        <v>0</v>
      </c>
      <c r="F8" s="21"/>
      <c r="G8" s="22"/>
      <c r="H8" s="23">
        <f>IF(ISBLANK(G8),0,IF(ISBLANK(F7),0,IF(H7 = "D",MAX($A$5:$A$34) + 2,AL7)))</f>
        <v>0</v>
      </c>
      <c r="I8" s="21"/>
      <c r="J8" s="22"/>
      <c r="K8" s="23">
        <f>IF(ISBLANK(J8),0,IF(ISBLANK(I7),0,IF(K7 = "D",MAX($A$5:$A$34) + 2,AP7)))</f>
        <v>0</v>
      </c>
      <c r="L8" s="21"/>
      <c r="M8" s="22"/>
      <c r="N8" s="23">
        <f>IF(ISBLANK(M8),0,IF(ISBLANK(L7),0,IF(N7 = "D",MAX($A$5:$A$34) + 2,AT7)))</f>
        <v>0</v>
      </c>
      <c r="O8" s="193"/>
      <c r="P8" s="183"/>
      <c r="Q8" s="185"/>
      <c r="T8" s="181"/>
      <c r="U8" s="183"/>
      <c r="V8" s="185"/>
      <c r="Y8" s="10">
        <f>O9</f>
        <v>0</v>
      </c>
      <c r="Z8" s="9">
        <f>P9</f>
        <v>0</v>
      </c>
      <c r="AA8">
        <f t="shared" si="7"/>
        <v>1</v>
      </c>
      <c r="AB8">
        <f t="shared" si="8"/>
        <v>1</v>
      </c>
      <c r="AC8">
        <f t="shared" si="9"/>
        <v>1.0000100000000001</v>
      </c>
      <c r="AD8" s="19">
        <f t="shared" si="10"/>
        <v>1</v>
      </c>
      <c r="AE8" s="14">
        <f>D10</f>
        <v>0</v>
      </c>
      <c r="AF8" s="15">
        <f t="shared" si="0"/>
        <v>16</v>
      </c>
      <c r="AG8">
        <f t="shared" si="11"/>
        <v>11</v>
      </c>
      <c r="AH8" s="18">
        <f t="shared" si="1"/>
        <v>16</v>
      </c>
      <c r="AI8" s="14">
        <f>G10</f>
        <v>0</v>
      </c>
      <c r="AJ8">
        <f t="shared" si="2"/>
        <v>16</v>
      </c>
      <c r="AK8">
        <f t="shared" si="12"/>
        <v>11</v>
      </c>
      <c r="AL8" s="18">
        <f t="shared" si="3"/>
        <v>16</v>
      </c>
      <c r="AM8" s="14">
        <f>J10</f>
        <v>0</v>
      </c>
      <c r="AN8" s="15">
        <f t="shared" si="4"/>
        <v>16</v>
      </c>
      <c r="AO8">
        <f t="shared" si="13"/>
        <v>11</v>
      </c>
      <c r="AP8" s="18">
        <f t="shared" si="5"/>
        <v>16</v>
      </c>
      <c r="AQ8" s="14">
        <f>M10</f>
        <v>0</v>
      </c>
      <c r="AR8" s="15">
        <f t="shared" si="6"/>
        <v>16</v>
      </c>
      <c r="AS8">
        <f t="shared" si="14"/>
        <v>11</v>
      </c>
      <c r="AT8" s="18">
        <f t="shared" si="15"/>
        <v>16</v>
      </c>
      <c r="AU8" s="9">
        <f>T9</f>
        <v>87</v>
      </c>
      <c r="AV8" s="9">
        <f>U9</f>
        <v>581500</v>
      </c>
      <c r="AW8">
        <f t="shared" si="16"/>
        <v>4</v>
      </c>
      <c r="AX8">
        <f t="shared" si="17"/>
        <v>6</v>
      </c>
      <c r="AY8">
        <f t="shared" si="18"/>
        <v>4.0000600000000004</v>
      </c>
      <c r="AZ8">
        <f t="shared" si="19"/>
        <v>4</v>
      </c>
    </row>
    <row r="9" spans="1:52" ht="19.5" customHeight="1" x14ac:dyDescent="0.25">
      <c r="A9" s="197">
        <v>3</v>
      </c>
      <c r="B9" s="198" t="s">
        <v>172</v>
      </c>
      <c r="C9" s="190"/>
      <c r="D9" s="191"/>
      <c r="E9" s="46"/>
      <c r="F9" s="190"/>
      <c r="G9" s="191"/>
      <c r="H9" s="46"/>
      <c r="I9" s="190"/>
      <c r="J9" s="191"/>
      <c r="K9" s="46"/>
      <c r="L9" s="190"/>
      <c r="M9" s="191"/>
      <c r="N9" s="46"/>
      <c r="O9" s="192">
        <f>SUM(E10+H10+K10+N10)</f>
        <v>0</v>
      </c>
      <c r="P9" s="182">
        <f>SUM(D10+G10+J10+M10)</f>
        <v>0</v>
      </c>
      <c r="Q9" s="184">
        <f>AD8</f>
        <v>1</v>
      </c>
      <c r="T9" s="180">
        <f>O9+'15 družstiev Pretek č. 1'!O9+'15 družstiev Pretek č. 2'!O9+'15 družstiev Pretek č. 3'!O9+'15 družstiev Pretek č. 4'!O9+'15 družstiev Pretek č. 5'!O9+'15 družstiev Pretek č. 6'!O9+'15 družstiev Pretek č. 7'!O9</f>
        <v>87</v>
      </c>
      <c r="U9" s="182">
        <f>P9+'15 družstiev Pretek č. 1'!P9+'15 družstiev Pretek č. 2'!P9+'15 družstiev Pretek č. 3'!P9+'15 družstiev Pretek č. 4'!P9+'15 družstiev Pretek č. 5'!P9+'15 družstiev Pretek č. 6'!P9+'15 družstiev Pretek č. 7'!P9</f>
        <v>581500</v>
      </c>
      <c r="V9" s="184">
        <f>AZ8</f>
        <v>4</v>
      </c>
      <c r="Y9" s="10">
        <f>O11</f>
        <v>0</v>
      </c>
      <c r="Z9" s="9">
        <f>P11</f>
        <v>0</v>
      </c>
      <c r="AA9">
        <f t="shared" si="7"/>
        <v>1</v>
      </c>
      <c r="AB9">
        <f t="shared" si="8"/>
        <v>1</v>
      </c>
      <c r="AC9">
        <f t="shared" si="9"/>
        <v>1.0000100000000001</v>
      </c>
      <c r="AD9" s="19">
        <f t="shared" si="10"/>
        <v>1</v>
      </c>
      <c r="AE9" s="14">
        <f>D12</f>
        <v>0</v>
      </c>
      <c r="AF9" s="15">
        <f t="shared" si="0"/>
        <v>16</v>
      </c>
      <c r="AG9">
        <f t="shared" si="11"/>
        <v>11</v>
      </c>
      <c r="AH9" s="18">
        <f t="shared" si="1"/>
        <v>16</v>
      </c>
      <c r="AI9" s="14">
        <f>G12</f>
        <v>0</v>
      </c>
      <c r="AJ9">
        <f t="shared" si="2"/>
        <v>16</v>
      </c>
      <c r="AK9">
        <f t="shared" si="12"/>
        <v>11</v>
      </c>
      <c r="AL9" s="18">
        <f t="shared" si="3"/>
        <v>16</v>
      </c>
      <c r="AM9" s="14">
        <f>J12</f>
        <v>0</v>
      </c>
      <c r="AN9" s="15">
        <f t="shared" si="4"/>
        <v>16</v>
      </c>
      <c r="AO9">
        <f t="shared" si="13"/>
        <v>11</v>
      </c>
      <c r="AP9" s="18">
        <f t="shared" si="5"/>
        <v>16</v>
      </c>
      <c r="AQ9" s="14">
        <f>M12</f>
        <v>0</v>
      </c>
      <c r="AR9" s="15">
        <f t="shared" si="6"/>
        <v>16</v>
      </c>
      <c r="AS9">
        <f t="shared" si="14"/>
        <v>11</v>
      </c>
      <c r="AT9" s="18">
        <f t="shared" si="15"/>
        <v>16</v>
      </c>
      <c r="AU9" s="9">
        <f>T11</f>
        <v>79</v>
      </c>
      <c r="AV9" s="9">
        <f>U11</f>
        <v>635100</v>
      </c>
      <c r="AW9">
        <f t="shared" si="16"/>
        <v>1</v>
      </c>
      <c r="AX9">
        <f t="shared" si="17"/>
        <v>1</v>
      </c>
      <c r="AY9">
        <f t="shared" si="18"/>
        <v>1.0000100000000001</v>
      </c>
      <c r="AZ9">
        <f t="shared" si="19"/>
        <v>1</v>
      </c>
    </row>
    <row r="10" spans="1:52" ht="19.5" customHeight="1" thickBot="1" x14ac:dyDescent="0.3">
      <c r="A10" s="197"/>
      <c r="B10" s="199"/>
      <c r="C10" s="21"/>
      <c r="D10" s="22"/>
      <c r="E10" s="23">
        <f>IF(ISBLANK(D10),0,IF(ISBLANK(C9),0,IF(E9 = "D",MAX($A$5:$A$34) + 2,AH8)))</f>
        <v>0</v>
      </c>
      <c r="F10" s="21"/>
      <c r="G10" s="22"/>
      <c r="H10" s="23">
        <f>IF(ISBLANK(G10),0,IF(ISBLANK(F9),0,IF(H9 = "D",MAX($A$5:$A$34) + 2,AL8)))</f>
        <v>0</v>
      </c>
      <c r="I10" s="21"/>
      <c r="J10" s="22"/>
      <c r="K10" s="23">
        <f>IF(ISBLANK(J10),0,IF(ISBLANK(I9),0,IF(K9 = "D",MAX($A$5:$A$34) + 2,AP8)))</f>
        <v>0</v>
      </c>
      <c r="L10" s="21"/>
      <c r="M10" s="22"/>
      <c r="N10" s="23">
        <f>IF(ISBLANK(M10),0,IF(ISBLANK(L9),0,IF(N9 = "D",MAX($A$5:$A$34) + 2,AT8)))</f>
        <v>0</v>
      </c>
      <c r="O10" s="193"/>
      <c r="P10" s="183"/>
      <c r="Q10" s="185"/>
      <c r="T10" s="181"/>
      <c r="U10" s="183"/>
      <c r="V10" s="185"/>
      <c r="Y10" s="10">
        <f>O13</f>
        <v>0</v>
      </c>
      <c r="Z10" s="9">
        <f>P13</f>
        <v>0</v>
      </c>
      <c r="AA10">
        <f t="shared" si="7"/>
        <v>1</v>
      </c>
      <c r="AB10">
        <f t="shared" si="8"/>
        <v>1</v>
      </c>
      <c r="AC10">
        <f t="shared" si="9"/>
        <v>1.0000100000000001</v>
      </c>
      <c r="AD10" s="19">
        <f t="shared" si="10"/>
        <v>1</v>
      </c>
      <c r="AE10" s="14">
        <f>D14</f>
        <v>0</v>
      </c>
      <c r="AF10" s="15">
        <f t="shared" si="0"/>
        <v>16</v>
      </c>
      <c r="AG10">
        <f t="shared" si="11"/>
        <v>11</v>
      </c>
      <c r="AH10" s="18">
        <f t="shared" si="1"/>
        <v>16</v>
      </c>
      <c r="AI10" s="14">
        <f>G14</f>
        <v>0</v>
      </c>
      <c r="AJ10">
        <f t="shared" si="2"/>
        <v>16</v>
      </c>
      <c r="AK10">
        <f t="shared" si="12"/>
        <v>11</v>
      </c>
      <c r="AL10" s="18">
        <f t="shared" si="3"/>
        <v>16</v>
      </c>
      <c r="AM10" s="14">
        <f>J14</f>
        <v>0</v>
      </c>
      <c r="AN10" s="15">
        <f t="shared" si="4"/>
        <v>16</v>
      </c>
      <c r="AO10">
        <f t="shared" si="13"/>
        <v>11</v>
      </c>
      <c r="AP10" s="18">
        <f t="shared" si="5"/>
        <v>16</v>
      </c>
      <c r="AQ10" s="14">
        <f>M14</f>
        <v>0</v>
      </c>
      <c r="AR10" s="15">
        <f t="shared" si="6"/>
        <v>16</v>
      </c>
      <c r="AS10">
        <f t="shared" si="14"/>
        <v>11</v>
      </c>
      <c r="AT10" s="18">
        <f t="shared" si="15"/>
        <v>16</v>
      </c>
      <c r="AU10" s="9">
        <f>T13</f>
        <v>90</v>
      </c>
      <c r="AV10" s="9">
        <f>U13</f>
        <v>612600</v>
      </c>
      <c r="AW10">
        <f t="shared" si="16"/>
        <v>5</v>
      </c>
      <c r="AX10">
        <f t="shared" si="17"/>
        <v>2</v>
      </c>
      <c r="AY10">
        <f t="shared" si="18"/>
        <v>5.0000200000000001</v>
      </c>
      <c r="AZ10">
        <f t="shared" si="19"/>
        <v>5</v>
      </c>
    </row>
    <row r="11" spans="1:52" ht="19.5" customHeight="1" x14ac:dyDescent="0.25">
      <c r="A11" s="186">
        <v>4</v>
      </c>
      <c r="B11" s="198" t="s">
        <v>192</v>
      </c>
      <c r="C11" s="190"/>
      <c r="D11" s="191"/>
      <c r="E11" s="46"/>
      <c r="F11" s="190"/>
      <c r="G11" s="191"/>
      <c r="H11" s="46"/>
      <c r="I11" s="190"/>
      <c r="J11" s="191"/>
      <c r="K11" s="46"/>
      <c r="L11" s="190"/>
      <c r="M11" s="191"/>
      <c r="N11" s="46"/>
      <c r="O11" s="192">
        <f>SUM(E12+H12+K12+N12)</f>
        <v>0</v>
      </c>
      <c r="P11" s="182">
        <f>SUM(D12+G12+J12+M12)</f>
        <v>0</v>
      </c>
      <c r="Q11" s="184">
        <f>AD9</f>
        <v>1</v>
      </c>
      <c r="T11" s="180">
        <f>O11+'15 družstiev Pretek č. 1'!O11+'15 družstiev Pretek č. 2'!O11+'15 družstiev Pretek č. 3'!O11+'15 družstiev Pretek č. 4'!O11+'15 družstiev Pretek č. 5'!O11+'15 družstiev Pretek č. 6'!O11+'15 družstiev Pretek č. 7'!O11</f>
        <v>79</v>
      </c>
      <c r="U11" s="182">
        <f>P11+'15 družstiev Pretek č. 1'!P11+'15 družstiev Pretek č. 2'!P11+'15 družstiev Pretek č. 3'!P11+'15 družstiev Pretek č. 4'!P11+'15 družstiev Pretek č. 5'!P11+'15 družstiev Pretek č. 6'!P11+'15 družstiev Pretek č. 7'!P11</f>
        <v>635100</v>
      </c>
      <c r="V11" s="184">
        <f>AZ9</f>
        <v>1</v>
      </c>
      <c r="Y11" s="10">
        <f>O15</f>
        <v>0</v>
      </c>
      <c r="Z11" s="9">
        <f>P15</f>
        <v>0</v>
      </c>
      <c r="AA11">
        <f t="shared" si="7"/>
        <v>1</v>
      </c>
      <c r="AB11">
        <f t="shared" si="8"/>
        <v>1</v>
      </c>
      <c r="AC11">
        <f t="shared" si="9"/>
        <v>1.0000100000000001</v>
      </c>
      <c r="AD11" s="19">
        <f t="shared" si="10"/>
        <v>1</v>
      </c>
      <c r="AE11" s="14">
        <f>D16</f>
        <v>0</v>
      </c>
      <c r="AF11" s="15">
        <f t="shared" si="0"/>
        <v>16</v>
      </c>
      <c r="AG11">
        <f t="shared" si="11"/>
        <v>11</v>
      </c>
      <c r="AH11" s="18">
        <f t="shared" si="1"/>
        <v>16</v>
      </c>
      <c r="AI11" s="14">
        <f>G16</f>
        <v>0</v>
      </c>
      <c r="AJ11">
        <f t="shared" si="2"/>
        <v>16</v>
      </c>
      <c r="AK11">
        <f t="shared" si="12"/>
        <v>11</v>
      </c>
      <c r="AL11" s="18">
        <f t="shared" si="3"/>
        <v>16</v>
      </c>
      <c r="AM11" s="14">
        <f>J16</f>
        <v>0</v>
      </c>
      <c r="AN11" s="15">
        <f t="shared" si="4"/>
        <v>16</v>
      </c>
      <c r="AO11">
        <f t="shared" si="13"/>
        <v>11</v>
      </c>
      <c r="AP11" s="18">
        <f t="shared" si="5"/>
        <v>16</v>
      </c>
      <c r="AQ11" s="14">
        <f>M16</f>
        <v>0</v>
      </c>
      <c r="AR11" s="15">
        <f t="shared" si="6"/>
        <v>16</v>
      </c>
      <c r="AS11">
        <f t="shared" si="14"/>
        <v>11</v>
      </c>
      <c r="AT11" s="18">
        <f t="shared" si="15"/>
        <v>16</v>
      </c>
      <c r="AU11" s="9">
        <f>T15</f>
        <v>99</v>
      </c>
      <c r="AV11" s="9">
        <f>U15</f>
        <v>508400</v>
      </c>
      <c r="AW11">
        <f t="shared" si="16"/>
        <v>8</v>
      </c>
      <c r="AX11">
        <f t="shared" si="17"/>
        <v>9</v>
      </c>
      <c r="AY11">
        <f t="shared" si="18"/>
        <v>8.0000900000000001</v>
      </c>
      <c r="AZ11">
        <f t="shared" si="19"/>
        <v>8</v>
      </c>
    </row>
    <row r="12" spans="1:52" ht="19.5" customHeight="1" thickBot="1" x14ac:dyDescent="0.3">
      <c r="A12" s="187"/>
      <c r="B12" s="199"/>
      <c r="C12" s="21"/>
      <c r="D12" s="22"/>
      <c r="E12" s="23">
        <f>IF(ISBLANK(D12),0,IF(ISBLANK(C11),0,IF(E11 = "D",MAX($A$5:$A$34) + 2,AH9)))</f>
        <v>0</v>
      </c>
      <c r="F12" s="21"/>
      <c r="G12" s="22"/>
      <c r="H12" s="23">
        <f>IF(ISBLANK(G12),0,IF(ISBLANK(F11),0,IF(H11 = "D",MAX($A$5:$A$34) + 2,AL9)))</f>
        <v>0</v>
      </c>
      <c r="I12" s="21"/>
      <c r="J12" s="22"/>
      <c r="K12" s="23">
        <f>IF(ISBLANK(J12),0,IF(ISBLANK(I11),0,IF(K11 = "D",MAX($A$5:$A$34) + 2,AP9)))</f>
        <v>0</v>
      </c>
      <c r="L12" s="21"/>
      <c r="M12" s="22"/>
      <c r="N12" s="23">
        <f>IF(ISBLANK(M12),0,IF(ISBLANK(L11),0,IF(N11 = "D",MAX($A$5:$A$34) + 2,AT9)))</f>
        <v>0</v>
      </c>
      <c r="O12" s="193"/>
      <c r="P12" s="183"/>
      <c r="Q12" s="185"/>
      <c r="T12" s="181"/>
      <c r="U12" s="183"/>
      <c r="V12" s="185"/>
      <c r="W12" s="17"/>
      <c r="Y12" s="10">
        <f>O17</f>
        <v>0</v>
      </c>
      <c r="Z12" s="9">
        <f>P17</f>
        <v>0</v>
      </c>
      <c r="AA12">
        <f t="shared" si="7"/>
        <v>1</v>
      </c>
      <c r="AB12">
        <f t="shared" si="8"/>
        <v>1</v>
      </c>
      <c r="AC12">
        <f t="shared" si="9"/>
        <v>1.0000100000000001</v>
      </c>
      <c r="AD12" s="19">
        <f t="shared" si="10"/>
        <v>1</v>
      </c>
      <c r="AE12" s="14">
        <f>D18</f>
        <v>0</v>
      </c>
      <c r="AF12" s="15">
        <f t="shared" si="0"/>
        <v>16</v>
      </c>
      <c r="AG12">
        <f t="shared" si="11"/>
        <v>11</v>
      </c>
      <c r="AH12" s="18">
        <f t="shared" si="1"/>
        <v>16</v>
      </c>
      <c r="AI12" s="14">
        <f>G18</f>
        <v>0</v>
      </c>
      <c r="AJ12">
        <f t="shared" si="2"/>
        <v>16</v>
      </c>
      <c r="AK12">
        <f t="shared" si="12"/>
        <v>11</v>
      </c>
      <c r="AL12" s="18">
        <f t="shared" si="3"/>
        <v>16</v>
      </c>
      <c r="AM12" s="14">
        <f>J18</f>
        <v>0</v>
      </c>
      <c r="AN12" s="15">
        <f t="shared" si="4"/>
        <v>16</v>
      </c>
      <c r="AO12">
        <f t="shared" si="13"/>
        <v>11</v>
      </c>
      <c r="AP12" s="18">
        <f t="shared" si="5"/>
        <v>16</v>
      </c>
      <c r="AQ12" s="14">
        <f>M18</f>
        <v>0</v>
      </c>
      <c r="AR12" s="15">
        <f t="shared" si="6"/>
        <v>16</v>
      </c>
      <c r="AS12">
        <f t="shared" si="14"/>
        <v>11</v>
      </c>
      <c r="AT12" s="18">
        <f t="shared" si="15"/>
        <v>16</v>
      </c>
      <c r="AU12" s="9">
        <f>T17</f>
        <v>81</v>
      </c>
      <c r="AV12" s="9">
        <f>U17</f>
        <v>605350</v>
      </c>
      <c r="AW12">
        <f t="shared" si="16"/>
        <v>2</v>
      </c>
      <c r="AX12">
        <f t="shared" si="17"/>
        <v>3</v>
      </c>
      <c r="AY12">
        <f t="shared" si="18"/>
        <v>2.0000300000000002</v>
      </c>
      <c r="AZ12">
        <f t="shared" si="19"/>
        <v>2</v>
      </c>
    </row>
    <row r="13" spans="1:52" ht="19.5" customHeight="1" x14ac:dyDescent="0.25">
      <c r="A13" s="197">
        <v>5</v>
      </c>
      <c r="B13" s="198" t="s">
        <v>173</v>
      </c>
      <c r="C13" s="190"/>
      <c r="D13" s="191"/>
      <c r="E13" s="46"/>
      <c r="F13" s="190"/>
      <c r="G13" s="191"/>
      <c r="H13" s="46"/>
      <c r="I13" s="190"/>
      <c r="J13" s="191"/>
      <c r="K13" s="46"/>
      <c r="L13" s="190"/>
      <c r="M13" s="191"/>
      <c r="N13" s="46"/>
      <c r="O13" s="192">
        <f>SUM(E14+H14+K14+N14)</f>
        <v>0</v>
      </c>
      <c r="P13" s="182">
        <f>SUM(D14+G14+J14+M14)</f>
        <v>0</v>
      </c>
      <c r="Q13" s="184">
        <f>AD10</f>
        <v>1</v>
      </c>
      <c r="T13" s="180">
        <f>O13+'15 družstiev Pretek č. 1'!O13+'15 družstiev Pretek č. 2'!O13+'15 družstiev Pretek č. 3'!O13+'15 družstiev Pretek č. 4'!O13+'15 družstiev Pretek č. 5'!O13+'15 družstiev Pretek č. 6'!O13+'15 družstiev Pretek č. 7'!O13</f>
        <v>90</v>
      </c>
      <c r="U13" s="182">
        <f>P13+'15 družstiev Pretek č. 1'!P13+'15 družstiev Pretek č. 2'!P13+'15 družstiev Pretek č. 3'!P13+'15 družstiev Pretek č. 4'!P13+'15 družstiev Pretek č. 5'!P13+'15 družstiev Pretek č. 6'!P13+'15 družstiev Pretek č. 7'!P13</f>
        <v>612600</v>
      </c>
      <c r="V13" s="184">
        <f>AZ10</f>
        <v>5</v>
      </c>
      <c r="W13" s="17"/>
      <c r="Y13" s="10">
        <f>O19</f>
        <v>0</v>
      </c>
      <c r="Z13" s="9">
        <f>P19</f>
        <v>0</v>
      </c>
      <c r="AA13">
        <f t="shared" si="7"/>
        <v>1</v>
      </c>
      <c r="AB13">
        <f t="shared" si="8"/>
        <v>1</v>
      </c>
      <c r="AC13">
        <f t="shared" si="9"/>
        <v>1.0000100000000001</v>
      </c>
      <c r="AD13" s="19">
        <f t="shared" si="10"/>
        <v>1</v>
      </c>
      <c r="AE13" s="14">
        <f>D20</f>
        <v>0</v>
      </c>
      <c r="AF13" s="15">
        <f t="shared" si="0"/>
        <v>16</v>
      </c>
      <c r="AG13">
        <f t="shared" si="11"/>
        <v>11</v>
      </c>
      <c r="AH13" s="18">
        <f t="shared" si="1"/>
        <v>16</v>
      </c>
      <c r="AI13" s="14">
        <f>G20</f>
        <v>0</v>
      </c>
      <c r="AJ13">
        <f t="shared" si="2"/>
        <v>16</v>
      </c>
      <c r="AK13">
        <f t="shared" si="12"/>
        <v>11</v>
      </c>
      <c r="AL13" s="18">
        <f t="shared" si="3"/>
        <v>16</v>
      </c>
      <c r="AM13" s="14">
        <f>J20</f>
        <v>0</v>
      </c>
      <c r="AN13" s="15">
        <f t="shared" si="4"/>
        <v>16</v>
      </c>
      <c r="AO13">
        <f t="shared" si="13"/>
        <v>11</v>
      </c>
      <c r="AP13" s="18">
        <f t="shared" si="5"/>
        <v>16</v>
      </c>
      <c r="AQ13" s="14">
        <f>M20</f>
        <v>0</v>
      </c>
      <c r="AR13" s="15">
        <f t="shared" si="6"/>
        <v>16</v>
      </c>
      <c r="AS13">
        <f t="shared" si="14"/>
        <v>11</v>
      </c>
      <c r="AT13" s="18">
        <f t="shared" si="15"/>
        <v>16</v>
      </c>
      <c r="AU13" s="9">
        <f>T19</f>
        <v>110.5</v>
      </c>
      <c r="AV13" s="9">
        <f>U19</f>
        <v>522425</v>
      </c>
      <c r="AW13">
        <f t="shared" si="16"/>
        <v>10</v>
      </c>
      <c r="AX13">
        <f t="shared" si="17"/>
        <v>7</v>
      </c>
      <c r="AY13">
        <f t="shared" si="18"/>
        <v>10.000069999999999</v>
      </c>
      <c r="AZ13">
        <f t="shared" si="19"/>
        <v>10</v>
      </c>
    </row>
    <row r="14" spans="1:52" ht="19.5" customHeight="1" thickBot="1" x14ac:dyDescent="0.3">
      <c r="A14" s="197"/>
      <c r="B14" s="199"/>
      <c r="C14" s="21"/>
      <c r="D14" s="22"/>
      <c r="E14" s="23">
        <f>IF(ISBLANK(D14),0,IF(ISBLANK(C13),0,IF(E13 = "D",MAX($A$5:$A$34) + 2,AH10)))</f>
        <v>0</v>
      </c>
      <c r="F14" s="21"/>
      <c r="G14" s="22"/>
      <c r="H14" s="23">
        <f>IF(ISBLANK(G14),0,IF(ISBLANK(F13),0,IF(H13 = "D",MAX($A$5:$A$34) + 2,AL10)))</f>
        <v>0</v>
      </c>
      <c r="I14" s="21"/>
      <c r="J14" s="22"/>
      <c r="K14" s="23">
        <f>IF(ISBLANK(J14),0,IF(ISBLANK(I13),0,IF(K13 = "D",MAX($A$5:$A$34) + 2,AP10)))</f>
        <v>0</v>
      </c>
      <c r="L14" s="21"/>
      <c r="M14" s="22"/>
      <c r="N14" s="23">
        <f>IF(ISBLANK(M14),0,IF(ISBLANK(L13),0,IF(N13 = "D",MAX($A$5:$A$34) + 2,AT10)))</f>
        <v>0</v>
      </c>
      <c r="O14" s="193"/>
      <c r="P14" s="183"/>
      <c r="Q14" s="185"/>
      <c r="T14" s="181"/>
      <c r="U14" s="183"/>
      <c r="V14" s="185"/>
      <c r="W14" s="17"/>
      <c r="Y14" s="10">
        <f>O21</f>
        <v>0</v>
      </c>
      <c r="Z14" s="9">
        <f>P21</f>
        <v>0</v>
      </c>
      <c r="AA14">
        <f t="shared" si="7"/>
        <v>1</v>
      </c>
      <c r="AB14">
        <f t="shared" si="8"/>
        <v>1</v>
      </c>
      <c r="AC14">
        <f t="shared" si="9"/>
        <v>1.0000100000000001</v>
      </c>
      <c r="AD14" s="19">
        <f t="shared" si="10"/>
        <v>1</v>
      </c>
      <c r="AE14" s="14">
        <f>D22</f>
        <v>0</v>
      </c>
      <c r="AF14" s="15">
        <f t="shared" si="0"/>
        <v>16</v>
      </c>
      <c r="AG14">
        <f t="shared" si="11"/>
        <v>11</v>
      </c>
      <c r="AH14" s="18">
        <f t="shared" si="1"/>
        <v>16</v>
      </c>
      <c r="AI14" s="14">
        <f>G22</f>
        <v>0</v>
      </c>
      <c r="AJ14">
        <f t="shared" si="2"/>
        <v>16</v>
      </c>
      <c r="AK14">
        <f t="shared" si="12"/>
        <v>11</v>
      </c>
      <c r="AL14" s="18">
        <f t="shared" si="3"/>
        <v>16</v>
      </c>
      <c r="AM14" s="14">
        <f>J22</f>
        <v>0</v>
      </c>
      <c r="AN14" s="15">
        <f t="shared" si="4"/>
        <v>16</v>
      </c>
      <c r="AO14">
        <f t="shared" si="13"/>
        <v>11</v>
      </c>
      <c r="AP14" s="18">
        <f t="shared" si="5"/>
        <v>16</v>
      </c>
      <c r="AQ14" s="14">
        <f>M22</f>
        <v>0</v>
      </c>
      <c r="AR14" s="15">
        <f t="shared" si="6"/>
        <v>16</v>
      </c>
      <c r="AS14">
        <f t="shared" si="14"/>
        <v>11</v>
      </c>
      <c r="AT14" s="18">
        <f t="shared" si="15"/>
        <v>16</v>
      </c>
      <c r="AU14" s="9">
        <f>T21</f>
        <v>107</v>
      </c>
      <c r="AV14" s="9">
        <f>U21</f>
        <v>507550</v>
      </c>
      <c r="AW14">
        <f t="shared" si="16"/>
        <v>9</v>
      </c>
      <c r="AX14">
        <f t="shared" si="17"/>
        <v>10</v>
      </c>
      <c r="AY14">
        <f t="shared" si="18"/>
        <v>9.0000999999999998</v>
      </c>
      <c r="AZ14">
        <f t="shared" si="19"/>
        <v>9</v>
      </c>
    </row>
    <row r="15" spans="1:52" ht="19.5" customHeight="1" x14ac:dyDescent="0.25">
      <c r="A15" s="186">
        <v>6</v>
      </c>
      <c r="B15" s="198" t="s">
        <v>231</v>
      </c>
      <c r="C15" s="190"/>
      <c r="D15" s="191"/>
      <c r="E15" s="46"/>
      <c r="F15" s="190"/>
      <c r="G15" s="191"/>
      <c r="H15" s="46"/>
      <c r="I15" s="190"/>
      <c r="J15" s="191"/>
      <c r="K15" s="46"/>
      <c r="L15" s="190"/>
      <c r="M15" s="191"/>
      <c r="N15" s="46"/>
      <c r="O15" s="192">
        <f>SUM(E16+H16+K16+N16)</f>
        <v>0</v>
      </c>
      <c r="P15" s="182">
        <f>SUM(D16+G16+J16+M16)</f>
        <v>0</v>
      </c>
      <c r="Q15" s="184">
        <f>AD11</f>
        <v>1</v>
      </c>
      <c r="T15" s="180">
        <f>O15+'15 družstiev Pretek č. 1'!O15+'15 družstiev Pretek č. 2'!O15+'15 družstiev Pretek č. 3'!O15+'15 družstiev Pretek č. 4'!O15+'15 družstiev Pretek č. 5'!O15+'15 družstiev Pretek č. 6'!O15+'15 družstiev Pretek č. 7'!O15</f>
        <v>99</v>
      </c>
      <c r="U15" s="182">
        <f>P15+'15 družstiev Pretek č. 1'!P15+'15 družstiev Pretek č. 2'!P15+'15 družstiev Pretek č. 3'!P15+'15 družstiev Pretek č. 4'!P15+'15 družstiev Pretek č. 5'!P15+'15 družstiev Pretek č. 6'!P15+'15 družstiev Pretek č. 7'!P15</f>
        <v>508400</v>
      </c>
      <c r="V15" s="184">
        <f>AZ11</f>
        <v>8</v>
      </c>
      <c r="Y15" s="10">
        <f>O23</f>
        <v>0</v>
      </c>
      <c r="Z15" s="9">
        <f>P23</f>
        <v>0</v>
      </c>
      <c r="AA15">
        <f t="shared" si="7"/>
        <v>1</v>
      </c>
      <c r="AB15">
        <f t="shared" si="8"/>
        <v>1</v>
      </c>
      <c r="AC15">
        <f t="shared" si="9"/>
        <v>1.0000100000000001</v>
      </c>
      <c r="AD15" s="19">
        <f t="shared" si="10"/>
        <v>1</v>
      </c>
      <c r="AE15" s="14">
        <f>D24</f>
        <v>0</v>
      </c>
      <c r="AF15" s="15">
        <f t="shared" si="0"/>
        <v>16</v>
      </c>
      <c r="AG15">
        <f t="shared" si="11"/>
        <v>11</v>
      </c>
      <c r="AH15" s="18">
        <f t="shared" si="1"/>
        <v>16</v>
      </c>
      <c r="AI15" s="14">
        <f>G24</f>
        <v>0</v>
      </c>
      <c r="AJ15">
        <f t="shared" si="2"/>
        <v>16</v>
      </c>
      <c r="AK15">
        <f t="shared" si="12"/>
        <v>11</v>
      </c>
      <c r="AL15" s="18">
        <f t="shared" si="3"/>
        <v>16</v>
      </c>
      <c r="AM15" s="14">
        <f>J24</f>
        <v>0</v>
      </c>
      <c r="AN15" s="15">
        <f t="shared" si="4"/>
        <v>16</v>
      </c>
      <c r="AO15">
        <f t="shared" si="13"/>
        <v>11</v>
      </c>
      <c r="AP15" s="18">
        <f t="shared" si="5"/>
        <v>16</v>
      </c>
      <c r="AQ15" s="14">
        <f>M24</f>
        <v>0</v>
      </c>
      <c r="AR15" s="15">
        <f t="shared" si="6"/>
        <v>16</v>
      </c>
      <c r="AS15">
        <f t="shared" si="14"/>
        <v>11</v>
      </c>
      <c r="AT15" s="18">
        <f t="shared" si="15"/>
        <v>16</v>
      </c>
      <c r="AU15" s="9">
        <f>T23</f>
        <v>90.5</v>
      </c>
      <c r="AV15" s="9">
        <f>U23</f>
        <v>590850</v>
      </c>
      <c r="AW15">
        <f t="shared" si="16"/>
        <v>6</v>
      </c>
      <c r="AX15">
        <f t="shared" si="17"/>
        <v>4</v>
      </c>
      <c r="AY15">
        <f t="shared" si="18"/>
        <v>6.0000400000000003</v>
      </c>
      <c r="AZ15">
        <f t="shared" si="19"/>
        <v>6</v>
      </c>
    </row>
    <row r="16" spans="1:52" ht="19.5" customHeight="1" thickBot="1" x14ac:dyDescent="0.3">
      <c r="A16" s="187"/>
      <c r="B16" s="199"/>
      <c r="C16" s="21"/>
      <c r="D16" s="22"/>
      <c r="E16" s="23">
        <f>IF(ISBLANK(D16),0,IF(ISBLANK(C15),0,IF(E15 = "D",MAX($A$5:$A$34) + 2,AH11)))</f>
        <v>0</v>
      </c>
      <c r="F16" s="21"/>
      <c r="G16" s="22"/>
      <c r="H16" s="23">
        <f>IF(ISBLANK(G16),0,IF(ISBLANK(F15),0,IF(H15 = "D",MAX($A$5:$A$34) + 2,AL11)))</f>
        <v>0</v>
      </c>
      <c r="I16" s="21"/>
      <c r="J16" s="22"/>
      <c r="K16" s="23">
        <f>IF(ISBLANK(J16),0,IF(ISBLANK(I15),0,IF(K15 = "D",MAX($A$5:$A$34) + 2,AP11)))</f>
        <v>0</v>
      </c>
      <c r="L16" s="21"/>
      <c r="M16" s="22"/>
      <c r="N16" s="23">
        <f>IF(ISBLANK(M16),0,IF(ISBLANK(L15),0,IF(N15 = "D",MAX($A$5:$A$34) + 2,AT11)))</f>
        <v>0</v>
      </c>
      <c r="O16" s="193"/>
      <c r="P16" s="183"/>
      <c r="Q16" s="185"/>
      <c r="T16" s="181"/>
      <c r="U16" s="183"/>
      <c r="V16" s="185"/>
      <c r="Y16" s="10">
        <f>O25</f>
        <v>0</v>
      </c>
      <c r="Z16" s="9">
        <f>P25</f>
        <v>0</v>
      </c>
      <c r="AA16">
        <f t="shared" si="7"/>
        <v>1</v>
      </c>
      <c r="AB16">
        <f t="shared" si="8"/>
        <v>1</v>
      </c>
      <c r="AC16">
        <f t="shared" si="9"/>
        <v>1.0000100000000001</v>
      </c>
      <c r="AD16" s="19">
        <f t="shared" si="10"/>
        <v>1</v>
      </c>
      <c r="AE16" s="14">
        <f>D26</f>
        <v>0</v>
      </c>
      <c r="AF16" s="15">
        <f t="shared" si="0"/>
        <v>16</v>
      </c>
      <c r="AG16">
        <f t="shared" si="11"/>
        <v>11</v>
      </c>
      <c r="AH16" s="18">
        <f t="shared" si="1"/>
        <v>16</v>
      </c>
      <c r="AI16" s="14">
        <f>G26</f>
        <v>0</v>
      </c>
      <c r="AJ16">
        <f t="shared" si="2"/>
        <v>16</v>
      </c>
      <c r="AK16">
        <f t="shared" si="12"/>
        <v>11</v>
      </c>
      <c r="AL16" s="18">
        <f t="shared" si="3"/>
        <v>16</v>
      </c>
      <c r="AM16" s="14">
        <f>J26</f>
        <v>0</v>
      </c>
      <c r="AN16" s="15">
        <f t="shared" si="4"/>
        <v>16</v>
      </c>
      <c r="AO16">
        <f t="shared" si="13"/>
        <v>11</v>
      </c>
      <c r="AP16" s="18">
        <f t="shared" si="5"/>
        <v>16</v>
      </c>
      <c r="AQ16" s="14">
        <f>M26</f>
        <v>0</v>
      </c>
      <c r="AR16" s="15">
        <f t="shared" si="6"/>
        <v>16</v>
      </c>
      <c r="AS16">
        <f t="shared" si="14"/>
        <v>11</v>
      </c>
      <c r="AT16" s="18">
        <f t="shared" si="15"/>
        <v>16</v>
      </c>
      <c r="AU16" s="9">
        <f>T25</f>
        <v>86</v>
      </c>
      <c r="AV16" s="9">
        <f>U25</f>
        <v>589025</v>
      </c>
      <c r="AW16">
        <f t="shared" si="16"/>
        <v>3</v>
      </c>
      <c r="AX16">
        <f t="shared" si="17"/>
        <v>5</v>
      </c>
      <c r="AY16">
        <f t="shared" si="18"/>
        <v>3.0000499999999999</v>
      </c>
      <c r="AZ16">
        <f t="shared" si="19"/>
        <v>3</v>
      </c>
    </row>
    <row r="17" spans="1:52" ht="19.5" customHeight="1" thickBot="1" x14ac:dyDescent="0.3">
      <c r="A17" s="197">
        <v>7</v>
      </c>
      <c r="B17" s="194" t="s">
        <v>180</v>
      </c>
      <c r="C17" s="190"/>
      <c r="D17" s="191"/>
      <c r="E17" s="46"/>
      <c r="F17" s="190"/>
      <c r="G17" s="191"/>
      <c r="H17" s="46"/>
      <c r="I17" s="190"/>
      <c r="J17" s="191"/>
      <c r="K17" s="46"/>
      <c r="L17" s="190"/>
      <c r="M17" s="191"/>
      <c r="N17" s="46"/>
      <c r="O17" s="192">
        <f>SUM(E18+H18+K18+N18)</f>
        <v>0</v>
      </c>
      <c r="P17" s="182">
        <f>SUM(D18+G18+J18+M18)</f>
        <v>0</v>
      </c>
      <c r="Q17" s="184">
        <f>AD12</f>
        <v>1</v>
      </c>
      <c r="T17" s="180">
        <f>O17+'15 družstiev Pretek č. 1'!O17+'15 družstiev Pretek č. 2'!O17+'15 družstiev Pretek č. 3'!O17+'15 družstiev Pretek č. 4'!O17+'15 družstiev Pretek č. 5'!O17+'15 družstiev Pretek č. 6'!O17+'15 družstiev Pretek č. 7'!O17</f>
        <v>81</v>
      </c>
      <c r="U17" s="182">
        <f>P17+'15 družstiev Pretek č. 1'!P17+'15 družstiev Pretek č. 2'!P17+'15 družstiev Pretek č. 3'!P17+'15 družstiev Pretek č. 4'!P17+'15 družstiev Pretek č. 5'!P17+'15 družstiev Pretek č. 6'!P17+'15 družstiev Pretek č. 7'!P17</f>
        <v>605350</v>
      </c>
      <c r="V17" s="184">
        <f>AZ12</f>
        <v>2</v>
      </c>
      <c r="Y17" s="11">
        <f>O27</f>
        <v>51</v>
      </c>
      <c r="Z17" s="12">
        <f>P27</f>
        <v>-16</v>
      </c>
      <c r="AA17">
        <f t="shared" si="7"/>
        <v>12</v>
      </c>
      <c r="AB17">
        <f t="shared" si="8"/>
        <v>12</v>
      </c>
      <c r="AC17" s="13">
        <f t="shared" si="9"/>
        <v>12.000120000000001</v>
      </c>
      <c r="AD17" s="19">
        <f t="shared" si="10"/>
        <v>12</v>
      </c>
      <c r="AE17" s="16">
        <f>D28</f>
        <v>-4</v>
      </c>
      <c r="AF17" s="15">
        <f t="shared" si="0"/>
        <v>12</v>
      </c>
      <c r="AG17">
        <f t="shared" si="11"/>
        <v>4</v>
      </c>
      <c r="AH17" s="18">
        <f t="shared" si="1"/>
        <v>12.75</v>
      </c>
      <c r="AI17" s="16">
        <f>G28</f>
        <v>-4</v>
      </c>
      <c r="AJ17">
        <f t="shared" si="2"/>
        <v>12</v>
      </c>
      <c r="AK17">
        <f t="shared" si="12"/>
        <v>4</v>
      </c>
      <c r="AL17" s="18">
        <f t="shared" si="3"/>
        <v>12.75</v>
      </c>
      <c r="AM17" s="16">
        <f>J28</f>
        <v>-4</v>
      </c>
      <c r="AN17" s="15">
        <f t="shared" si="4"/>
        <v>12</v>
      </c>
      <c r="AO17">
        <f t="shared" si="13"/>
        <v>4</v>
      </c>
      <c r="AP17" s="18">
        <f t="shared" si="5"/>
        <v>12.75</v>
      </c>
      <c r="AQ17" s="16">
        <f>M28</f>
        <v>-4</v>
      </c>
      <c r="AR17" s="15">
        <f t="shared" si="6"/>
        <v>12</v>
      </c>
      <c r="AS17">
        <f t="shared" si="14"/>
        <v>4</v>
      </c>
      <c r="AT17" s="18">
        <f t="shared" si="15"/>
        <v>12.75</v>
      </c>
      <c r="AU17" s="9">
        <f>T27</f>
        <v>408</v>
      </c>
      <c r="AV17" s="9">
        <f>U27</f>
        <v>-128</v>
      </c>
      <c r="AW17">
        <f t="shared" si="16"/>
        <v>12</v>
      </c>
      <c r="AX17">
        <f t="shared" si="17"/>
        <v>12</v>
      </c>
      <c r="AY17">
        <f t="shared" si="18"/>
        <v>12.000120000000001</v>
      </c>
      <c r="AZ17">
        <f t="shared" si="19"/>
        <v>12</v>
      </c>
    </row>
    <row r="18" spans="1:52" ht="19.5" customHeight="1" thickBot="1" x14ac:dyDescent="0.3">
      <c r="A18" s="197"/>
      <c r="B18" s="195"/>
      <c r="C18" s="21"/>
      <c r="D18" s="22"/>
      <c r="E18" s="23">
        <f>IF(ISBLANK(D18),0,IF(ISBLANK(C17),0,IF(E17 = "D",MAX($A$5:$A$34) + 2,AH12)))</f>
        <v>0</v>
      </c>
      <c r="F18" s="21"/>
      <c r="G18" s="22"/>
      <c r="H18" s="23">
        <f>IF(ISBLANK(G18),0,IF(ISBLANK(F17),0,IF(H17 = "D",MAX($A$5:$A$34) + 2,AL12)))</f>
        <v>0</v>
      </c>
      <c r="I18" s="21"/>
      <c r="J18" s="22"/>
      <c r="K18" s="23">
        <f>IF(ISBLANK(J18),0,IF(ISBLANK(I17),0,IF(K17 = "D",MAX($A$5:$A$34) + 2,AP12)))</f>
        <v>0</v>
      </c>
      <c r="L18" s="21"/>
      <c r="M18" s="22"/>
      <c r="N18" s="23">
        <f>IF(ISBLANK(M18),0,IF(ISBLANK(L17),0,IF(N17 = "D",MAX($A$5:$A$34) + 2,AT12)))</f>
        <v>0</v>
      </c>
      <c r="O18" s="193"/>
      <c r="P18" s="183"/>
      <c r="Q18" s="185"/>
      <c r="T18" s="181"/>
      <c r="U18" s="183"/>
      <c r="V18" s="185"/>
      <c r="Y18" s="11">
        <f>O29</f>
        <v>51</v>
      </c>
      <c r="Z18" s="12">
        <f>P29</f>
        <v>-16</v>
      </c>
      <c r="AA18">
        <f t="shared" si="7"/>
        <v>12</v>
      </c>
      <c r="AB18">
        <f t="shared" si="8"/>
        <v>12</v>
      </c>
      <c r="AC18" s="13">
        <f t="shared" si="9"/>
        <v>12.000120000000001</v>
      </c>
      <c r="AD18" s="19">
        <f t="shared" si="10"/>
        <v>12</v>
      </c>
      <c r="AE18" s="16">
        <f>D30</f>
        <v>-4</v>
      </c>
      <c r="AF18" s="15">
        <f t="shared" si="0"/>
        <v>12</v>
      </c>
      <c r="AG18">
        <f t="shared" si="11"/>
        <v>4</v>
      </c>
      <c r="AH18" s="18">
        <f t="shared" si="1"/>
        <v>12.75</v>
      </c>
      <c r="AI18" s="16">
        <f>G30</f>
        <v>-4</v>
      </c>
      <c r="AJ18">
        <f t="shared" si="2"/>
        <v>12</v>
      </c>
      <c r="AK18">
        <f t="shared" si="12"/>
        <v>4</v>
      </c>
      <c r="AL18" s="18">
        <f t="shared" si="3"/>
        <v>12.75</v>
      </c>
      <c r="AM18" s="16">
        <f>J30</f>
        <v>-4</v>
      </c>
      <c r="AN18" s="15">
        <f t="shared" si="4"/>
        <v>12</v>
      </c>
      <c r="AO18">
        <f t="shared" si="13"/>
        <v>4</v>
      </c>
      <c r="AP18" s="18">
        <f t="shared" si="5"/>
        <v>12.75</v>
      </c>
      <c r="AQ18" s="16">
        <f>M30</f>
        <v>-4</v>
      </c>
      <c r="AR18" s="15">
        <f t="shared" si="6"/>
        <v>12</v>
      </c>
      <c r="AS18">
        <f t="shared" si="14"/>
        <v>4</v>
      </c>
      <c r="AT18" s="18">
        <f t="shared" si="15"/>
        <v>12.75</v>
      </c>
      <c r="AU18" s="9">
        <f>T29</f>
        <v>408</v>
      </c>
      <c r="AV18" s="9">
        <f>U29</f>
        <v>-128</v>
      </c>
      <c r="AW18">
        <f t="shared" si="16"/>
        <v>12</v>
      </c>
      <c r="AX18">
        <f t="shared" si="17"/>
        <v>12</v>
      </c>
      <c r="AY18">
        <f t="shared" si="18"/>
        <v>12.000120000000001</v>
      </c>
      <c r="AZ18">
        <f t="shared" si="19"/>
        <v>12</v>
      </c>
    </row>
    <row r="19" spans="1:52" ht="19.5" customHeight="1" thickBot="1" x14ac:dyDescent="0.3">
      <c r="A19" s="186">
        <v>8</v>
      </c>
      <c r="B19" s="194" t="s">
        <v>209</v>
      </c>
      <c r="C19" s="190"/>
      <c r="D19" s="191"/>
      <c r="E19" s="46"/>
      <c r="F19" s="190"/>
      <c r="G19" s="191"/>
      <c r="H19" s="46"/>
      <c r="I19" s="190"/>
      <c r="J19" s="191"/>
      <c r="K19" s="46"/>
      <c r="L19" s="190"/>
      <c r="M19" s="191"/>
      <c r="N19" s="46"/>
      <c r="O19" s="192">
        <f>SUM(E20+H20+K20+N20)</f>
        <v>0</v>
      </c>
      <c r="P19" s="182">
        <f>SUM(D20+G20+J20+M20)</f>
        <v>0</v>
      </c>
      <c r="Q19" s="184">
        <f>AD13</f>
        <v>1</v>
      </c>
      <c r="T19" s="180">
        <f>O19+'15 družstiev Pretek č. 1'!O19+'15 družstiev Pretek č. 2'!O19+'15 družstiev Pretek č. 3'!O19+'15 družstiev Pretek č. 4'!O19+'15 družstiev Pretek č. 5'!O19+'15 družstiev Pretek č. 6'!O19+'15 družstiev Pretek č. 7'!O19</f>
        <v>110.5</v>
      </c>
      <c r="U19" s="182">
        <f>P19+'15 družstiev Pretek č. 1'!P19+'15 družstiev Pretek č. 2'!P19+'15 družstiev Pretek č. 3'!P19+'15 družstiev Pretek č. 4'!P19+'15 družstiev Pretek č. 5'!P19+'15 družstiev Pretek č. 6'!P19+'15 družstiev Pretek č. 7'!P19</f>
        <v>522425</v>
      </c>
      <c r="V19" s="184">
        <f>AZ13</f>
        <v>10</v>
      </c>
      <c r="Y19" s="11">
        <f>O31</f>
        <v>51</v>
      </c>
      <c r="Z19" s="12">
        <f>P31</f>
        <v>-16</v>
      </c>
      <c r="AA19">
        <f t="shared" si="7"/>
        <v>12</v>
      </c>
      <c r="AB19">
        <f t="shared" si="8"/>
        <v>12</v>
      </c>
      <c r="AC19" s="13">
        <f t="shared" si="9"/>
        <v>12.000120000000001</v>
      </c>
      <c r="AD19" s="19">
        <f t="shared" si="10"/>
        <v>12</v>
      </c>
      <c r="AE19" s="16">
        <f>D32</f>
        <v>-4</v>
      </c>
      <c r="AF19" s="15">
        <f t="shared" si="0"/>
        <v>12</v>
      </c>
      <c r="AG19">
        <f t="shared" si="11"/>
        <v>4</v>
      </c>
      <c r="AH19" s="18">
        <f t="shared" si="1"/>
        <v>12.75</v>
      </c>
      <c r="AI19" s="16">
        <f>G32</f>
        <v>-4</v>
      </c>
      <c r="AJ19">
        <f t="shared" si="2"/>
        <v>12</v>
      </c>
      <c r="AK19">
        <f t="shared" si="12"/>
        <v>4</v>
      </c>
      <c r="AL19" s="18">
        <f t="shared" si="3"/>
        <v>12.75</v>
      </c>
      <c r="AM19" s="16">
        <f>J32</f>
        <v>-4</v>
      </c>
      <c r="AN19" s="15">
        <f t="shared" si="4"/>
        <v>12</v>
      </c>
      <c r="AO19">
        <f t="shared" si="13"/>
        <v>4</v>
      </c>
      <c r="AP19" s="18">
        <f t="shared" si="5"/>
        <v>12.75</v>
      </c>
      <c r="AQ19" s="16">
        <f>M32</f>
        <v>-4</v>
      </c>
      <c r="AR19" s="15">
        <f t="shared" si="6"/>
        <v>12</v>
      </c>
      <c r="AS19">
        <f t="shared" si="14"/>
        <v>4</v>
      </c>
      <c r="AT19" s="18">
        <f t="shared" si="15"/>
        <v>12.75</v>
      </c>
      <c r="AU19" s="9">
        <f>T31</f>
        <v>408</v>
      </c>
      <c r="AV19" s="9">
        <f>U31</f>
        <v>-128</v>
      </c>
      <c r="AW19">
        <f t="shared" si="16"/>
        <v>12</v>
      </c>
      <c r="AX19">
        <f t="shared" si="17"/>
        <v>12</v>
      </c>
      <c r="AY19">
        <f t="shared" si="18"/>
        <v>12.000120000000001</v>
      </c>
      <c r="AZ19">
        <f t="shared" si="19"/>
        <v>12</v>
      </c>
    </row>
    <row r="20" spans="1:52" ht="19.5" customHeight="1" thickBot="1" x14ac:dyDescent="0.3">
      <c r="A20" s="187"/>
      <c r="B20" s="195"/>
      <c r="C20" s="21"/>
      <c r="D20" s="22"/>
      <c r="E20" s="23">
        <f>IF(ISBLANK(D20),0,IF(ISBLANK(C19),0,IF(E19 = "D",MAX($A$5:$A$34) + 2,AH13)))</f>
        <v>0</v>
      </c>
      <c r="F20" s="21"/>
      <c r="G20" s="22"/>
      <c r="H20" s="23">
        <f>IF(ISBLANK(G20),0,IF(ISBLANK(F19),0,IF(H19 = "D",MAX($A$5:$A$34) + 2,AL13)))</f>
        <v>0</v>
      </c>
      <c r="I20" s="21"/>
      <c r="J20" s="22"/>
      <c r="K20" s="23">
        <f>IF(ISBLANK(J20),0,IF(ISBLANK(I19),0,IF(K19 = "D",MAX($A$5:$A$34) + 2,AP13)))</f>
        <v>0</v>
      </c>
      <c r="L20" s="21"/>
      <c r="M20" s="22"/>
      <c r="N20" s="23">
        <f>IF(ISBLANK(M20),0,IF(ISBLANK(L19),0,IF(N19 = "D",MAX($A$5:$A$34) + 2,AT13)))</f>
        <v>0</v>
      </c>
      <c r="O20" s="193"/>
      <c r="P20" s="183"/>
      <c r="Q20" s="185"/>
      <c r="T20" s="181"/>
      <c r="U20" s="183"/>
      <c r="V20" s="185"/>
      <c r="Y20" s="11">
        <f>O33</f>
        <v>51</v>
      </c>
      <c r="Z20" s="12">
        <f>P33</f>
        <v>-16</v>
      </c>
      <c r="AA20">
        <f t="shared" si="7"/>
        <v>12</v>
      </c>
      <c r="AB20">
        <f t="shared" si="8"/>
        <v>12</v>
      </c>
      <c r="AC20" s="13">
        <f t="shared" si="9"/>
        <v>12.000120000000001</v>
      </c>
      <c r="AD20" s="19">
        <f t="shared" si="10"/>
        <v>12</v>
      </c>
      <c r="AE20" s="16">
        <f>D34</f>
        <v>-4</v>
      </c>
      <c r="AF20" s="15">
        <f t="shared" si="0"/>
        <v>12</v>
      </c>
      <c r="AG20">
        <f t="shared" si="11"/>
        <v>4</v>
      </c>
      <c r="AH20" s="18">
        <f t="shared" si="1"/>
        <v>12.75</v>
      </c>
      <c r="AI20" s="16">
        <f>G34</f>
        <v>-4</v>
      </c>
      <c r="AJ20">
        <f t="shared" si="2"/>
        <v>12</v>
      </c>
      <c r="AK20">
        <f t="shared" si="12"/>
        <v>4</v>
      </c>
      <c r="AL20" s="18">
        <f t="shared" si="3"/>
        <v>12.75</v>
      </c>
      <c r="AM20" s="16">
        <f>J34</f>
        <v>-4</v>
      </c>
      <c r="AN20" s="15">
        <f t="shared" si="4"/>
        <v>12</v>
      </c>
      <c r="AO20">
        <f t="shared" si="13"/>
        <v>4</v>
      </c>
      <c r="AP20" s="18">
        <f t="shared" si="5"/>
        <v>12.75</v>
      </c>
      <c r="AQ20" s="16">
        <f>M34</f>
        <v>-4</v>
      </c>
      <c r="AR20" s="15">
        <f t="shared" si="6"/>
        <v>12</v>
      </c>
      <c r="AS20">
        <f t="shared" si="14"/>
        <v>4</v>
      </c>
      <c r="AT20" s="18">
        <f t="shared" si="15"/>
        <v>12.75</v>
      </c>
      <c r="AU20" s="9">
        <f>T33</f>
        <v>408</v>
      </c>
      <c r="AV20" s="9">
        <f>U33</f>
        <v>-128</v>
      </c>
      <c r="AW20">
        <f t="shared" si="16"/>
        <v>12</v>
      </c>
      <c r="AX20">
        <f t="shared" si="17"/>
        <v>12</v>
      </c>
      <c r="AY20">
        <f t="shared" si="18"/>
        <v>12.000120000000001</v>
      </c>
      <c r="AZ20">
        <f t="shared" si="19"/>
        <v>12</v>
      </c>
    </row>
    <row r="21" spans="1:52" ht="19.5" customHeight="1" x14ac:dyDescent="0.25">
      <c r="A21" s="186">
        <v>9</v>
      </c>
      <c r="B21" s="194" t="s">
        <v>185</v>
      </c>
      <c r="C21" s="190"/>
      <c r="D21" s="191"/>
      <c r="E21" s="46"/>
      <c r="F21" s="190"/>
      <c r="G21" s="191"/>
      <c r="H21" s="46"/>
      <c r="I21" s="190"/>
      <c r="J21" s="191"/>
      <c r="K21" s="46"/>
      <c r="L21" s="190"/>
      <c r="M21" s="191"/>
      <c r="N21" s="46"/>
      <c r="O21" s="192">
        <f>SUM(E22+H22+K22+N22)</f>
        <v>0</v>
      </c>
      <c r="P21" s="182">
        <f>SUM(D22+G22+J22+M22)</f>
        <v>0</v>
      </c>
      <c r="Q21" s="184">
        <f>AD14</f>
        <v>1</v>
      </c>
      <c r="T21" s="180">
        <f>O21+'15 družstiev Pretek č. 1'!O21+'15 družstiev Pretek č. 2'!O21+'15 družstiev Pretek č. 3'!O21+'15 družstiev Pretek č. 4'!O21+'15 družstiev Pretek č. 5'!O21+'15 družstiev Pretek č. 6'!O21+'15 družstiev Pretek č. 7'!O21</f>
        <v>107</v>
      </c>
      <c r="U21" s="182">
        <f>P21+'15 družstiev Pretek č. 1'!P21+'15 družstiev Pretek č. 2'!P21+'15 družstiev Pretek č. 3'!P21+'15 družstiev Pretek č. 4'!P21+'15 družstiev Pretek č. 5'!P21+'15 družstiev Pretek č. 6'!P21+'15 družstiev Pretek č. 7'!P21</f>
        <v>507550</v>
      </c>
      <c r="V21" s="184">
        <f>AZ14</f>
        <v>9</v>
      </c>
      <c r="AF21" s="8"/>
      <c r="AJ21" s="15"/>
      <c r="AL21" s="18"/>
    </row>
    <row r="22" spans="1:52" ht="19.5" customHeight="1" thickBot="1" x14ac:dyDescent="0.3">
      <c r="A22" s="187"/>
      <c r="B22" s="195"/>
      <c r="C22" s="21"/>
      <c r="D22" s="22"/>
      <c r="E22" s="23">
        <f>IF(ISBLANK(D22),0,IF(ISBLANK(C21),0,IF(E21 = "D",MAX($A$5:$A$34) + 2,AH14)))</f>
        <v>0</v>
      </c>
      <c r="F22" s="21"/>
      <c r="G22" s="22"/>
      <c r="H22" s="23">
        <f>IF(ISBLANK(G22),0,IF(ISBLANK(F21),0,IF(H21 = "D",MAX($A$5:$A$34) + 2,AL14)))</f>
        <v>0</v>
      </c>
      <c r="I22" s="21"/>
      <c r="J22" s="22"/>
      <c r="K22" s="23">
        <f>IF(ISBLANK(J22),0,IF(ISBLANK(I21),0,IF(K21 = "D",MAX($A$5:$A$34) + 2,AP14)))</f>
        <v>0</v>
      </c>
      <c r="L22" s="21"/>
      <c r="M22" s="22"/>
      <c r="N22" s="23">
        <f>IF(ISBLANK(M22),0,IF(ISBLANK(L21),0,IF(N21 = "D",MAX($A$5:$A$34) + 2,AT14)))</f>
        <v>0</v>
      </c>
      <c r="O22" s="193"/>
      <c r="P22" s="183"/>
      <c r="Q22" s="185"/>
      <c r="T22" s="181"/>
      <c r="U22" s="183"/>
      <c r="V22" s="185"/>
      <c r="AF22" s="8"/>
      <c r="AP22" s="17" t="s">
        <v>25</v>
      </c>
      <c r="AQ22" s="7" t="str">
        <f>IF(C5 = "D","0"," ")</f>
        <v xml:space="preserve"> </v>
      </c>
    </row>
    <row r="23" spans="1:52" ht="19.5" customHeight="1" x14ac:dyDescent="0.25">
      <c r="A23" s="197">
        <v>10</v>
      </c>
      <c r="B23" s="194" t="s">
        <v>182</v>
      </c>
      <c r="C23" s="190"/>
      <c r="D23" s="191"/>
      <c r="E23" s="46"/>
      <c r="F23" s="190"/>
      <c r="G23" s="191"/>
      <c r="H23" s="46"/>
      <c r="I23" s="190"/>
      <c r="J23" s="191"/>
      <c r="K23" s="46"/>
      <c r="L23" s="190"/>
      <c r="M23" s="191"/>
      <c r="N23" s="46"/>
      <c r="O23" s="192">
        <f>SUM(E24+H24+K24+N24)</f>
        <v>0</v>
      </c>
      <c r="P23" s="182">
        <f>SUM(D24+G24+J24+M24)</f>
        <v>0</v>
      </c>
      <c r="Q23" s="184">
        <f>AD15</f>
        <v>1</v>
      </c>
      <c r="T23" s="180">
        <f>O23+'15 družstiev Pretek č. 1'!O23+'15 družstiev Pretek č. 2'!O23+'15 družstiev Pretek č. 3'!O23+'15 družstiev Pretek č. 4'!O23+'15 družstiev Pretek č. 5'!O23+'15 družstiev Pretek č. 6'!O23+'15 družstiev Pretek č. 7'!O23</f>
        <v>90.5</v>
      </c>
      <c r="U23" s="182">
        <f>P23+'15 družstiev Pretek č. 1'!P23+'15 družstiev Pretek č. 2'!P23+'15 družstiev Pretek č. 3'!P23+'15 družstiev Pretek č. 4'!P23+'15 družstiev Pretek č. 5'!P23+'15 družstiev Pretek č. 6'!P23+'15 družstiev Pretek č. 7'!P23</f>
        <v>590850</v>
      </c>
      <c r="V23" s="184">
        <f>AZ15</f>
        <v>6</v>
      </c>
      <c r="AF23" s="8"/>
      <c r="AP23" s="17" t="s">
        <v>26</v>
      </c>
    </row>
    <row r="24" spans="1:52" ht="19.5" customHeight="1" thickBot="1" x14ac:dyDescent="0.3">
      <c r="A24" s="197"/>
      <c r="B24" s="195"/>
      <c r="C24" s="21"/>
      <c r="D24" s="22"/>
      <c r="E24" s="23">
        <f>IF(ISBLANK(D24),0,IF(ISBLANK(C23),0,IF(E23 = "D",MAX($A$5:$A$34) + 2,AH15)))</f>
        <v>0</v>
      </c>
      <c r="F24" s="21"/>
      <c r="G24" s="22"/>
      <c r="H24" s="23">
        <f>IF(ISBLANK(G24),0,IF(ISBLANK(F23),0,IF(H23 = "D",MAX($A$5:$A$34) + 2,AL15)))</f>
        <v>0</v>
      </c>
      <c r="I24" s="21"/>
      <c r="J24" s="22"/>
      <c r="K24" s="23">
        <f>IF(ISBLANK(J24),0,IF(ISBLANK(I23),0,IF(K23 = "D",MAX($A$5:$A$34) + 2,AP15)))</f>
        <v>0</v>
      </c>
      <c r="L24" s="21"/>
      <c r="M24" s="22"/>
      <c r="N24" s="23">
        <f>IF(ISBLANK(M24),0,IF(ISBLANK(L23),0,IF(N23 = "D",MAX($A$5:$A$34) + 2,AT15)))</f>
        <v>0</v>
      </c>
      <c r="O24" s="193"/>
      <c r="P24" s="183"/>
      <c r="Q24" s="185"/>
      <c r="T24" s="181"/>
      <c r="U24" s="183"/>
      <c r="V24" s="185"/>
      <c r="AF24" s="8"/>
    </row>
    <row r="25" spans="1:52" ht="19.5" customHeight="1" x14ac:dyDescent="0.25">
      <c r="A25" s="186">
        <v>11</v>
      </c>
      <c r="B25" s="194" t="s">
        <v>187</v>
      </c>
      <c r="C25" s="190"/>
      <c r="D25" s="191"/>
      <c r="E25" s="46"/>
      <c r="F25" s="190"/>
      <c r="G25" s="191"/>
      <c r="H25" s="46"/>
      <c r="I25" s="190"/>
      <c r="J25" s="191"/>
      <c r="K25" s="46"/>
      <c r="L25" s="190"/>
      <c r="M25" s="191"/>
      <c r="N25" s="46"/>
      <c r="O25" s="192">
        <f>SUM(E26+H26+K26+N26)</f>
        <v>0</v>
      </c>
      <c r="P25" s="182">
        <f>SUM(D26+G26+J26+M26)</f>
        <v>0</v>
      </c>
      <c r="Q25" s="184">
        <f>AD16</f>
        <v>1</v>
      </c>
      <c r="T25" s="180">
        <f>O25+'15 družstiev Pretek č. 1'!O25+'15 družstiev Pretek č. 2'!O25+'15 družstiev Pretek č. 3'!O25+'15 družstiev Pretek č. 4'!O25+'15 družstiev Pretek č. 5'!O25+'15 družstiev Pretek č. 6'!O25+'15 družstiev Pretek č. 7'!O25</f>
        <v>86</v>
      </c>
      <c r="U25" s="182">
        <f>P25+'15 družstiev Pretek č. 1'!P25+'15 družstiev Pretek č. 2'!P25+'15 družstiev Pretek č. 3'!P25+'15 družstiev Pretek č. 4'!P25+'15 družstiev Pretek č. 5'!P25+'15 družstiev Pretek č. 6'!P25+'15 družstiev Pretek č. 7'!P25</f>
        <v>589025</v>
      </c>
      <c r="V25" s="184">
        <f>AZ16</f>
        <v>3</v>
      </c>
      <c r="AF25" s="8"/>
    </row>
    <row r="26" spans="1:52" ht="19.5" customHeight="1" thickBot="1" x14ac:dyDescent="0.3">
      <c r="A26" s="187"/>
      <c r="B26" s="195"/>
      <c r="C26" s="21"/>
      <c r="D26" s="22"/>
      <c r="E26" s="23">
        <f>IF(ISBLANK(D26),0,IF(ISBLANK(C25),0,IF(E25 = "D",MAX($A$5:$A$34) + 2,AH16)))</f>
        <v>0</v>
      </c>
      <c r="F26" s="21"/>
      <c r="G26" s="22"/>
      <c r="H26" s="23">
        <f>IF(ISBLANK(G26),0,IF(ISBLANK(F25),0,IF(H25 = "D",MAX($A$5:$A$34) + 2,AL16)))</f>
        <v>0</v>
      </c>
      <c r="I26" s="21"/>
      <c r="J26" s="22"/>
      <c r="K26" s="23">
        <f>IF(ISBLANK(J26),0,IF(ISBLANK(I25),0,IF(K25 = "D",MAX($A$5:$A$34) + 2,AP16)))</f>
        <v>0</v>
      </c>
      <c r="L26" s="21"/>
      <c r="M26" s="22"/>
      <c r="N26" s="23">
        <f>IF(ISBLANK(M26),0,IF(ISBLANK(L25),0,IF(N25 = "D",MAX($A$5:$A$34) + 2,AT16)))</f>
        <v>0</v>
      </c>
      <c r="O26" s="193"/>
      <c r="P26" s="183"/>
      <c r="Q26" s="185"/>
      <c r="T26" s="181"/>
      <c r="U26" s="183"/>
      <c r="V26" s="185"/>
      <c r="AF26" s="8"/>
    </row>
    <row r="27" spans="1:52" ht="19.5" hidden="1" customHeight="1" x14ac:dyDescent="0.25">
      <c r="A27" s="186">
        <v>12</v>
      </c>
      <c r="B27" s="194" t="s">
        <v>212</v>
      </c>
      <c r="C27" s="190" t="s">
        <v>37</v>
      </c>
      <c r="D27" s="191"/>
      <c r="E27" s="46"/>
      <c r="F27" s="190" t="s">
        <v>213</v>
      </c>
      <c r="G27" s="191"/>
      <c r="H27" s="46"/>
      <c r="I27" s="190" t="s">
        <v>214</v>
      </c>
      <c r="J27" s="191"/>
      <c r="K27" s="46"/>
      <c r="L27" s="190" t="s">
        <v>222</v>
      </c>
      <c r="M27" s="191"/>
      <c r="N27" s="46"/>
      <c r="O27" s="192">
        <f>SUM(E28+H28+K28+N28)</f>
        <v>51</v>
      </c>
      <c r="P27" s="182">
        <f>SUM(D28+G28+J28+M28)</f>
        <v>-16</v>
      </c>
      <c r="Q27" s="184">
        <f>AD17</f>
        <v>12</v>
      </c>
      <c r="T27" s="180">
        <f>O27+'15 družstiev Pretek č. 1'!O27+'15 družstiev Pretek č. 2'!O27+'15 družstiev Pretek č. 3'!O27+'15 družstiev Pretek č. 4'!O27+'15 družstiev Pretek č. 5'!O27+'15 družstiev Pretek č. 6'!O27+'15 družstiev Pretek č. 7'!O27</f>
        <v>408</v>
      </c>
      <c r="U27" s="182">
        <f>P27+'15 družstiev Pretek č. 1'!P27+'15 družstiev Pretek č. 2'!P27+'15 družstiev Pretek č. 3'!P27+'15 družstiev Pretek č. 4'!P27+'15 družstiev Pretek č. 5'!P27+'15 družstiev Pretek č. 6'!P27+'15 družstiev Pretek č. 7'!P27</f>
        <v>-128</v>
      </c>
      <c r="V27" s="184">
        <f>AZ17</f>
        <v>12</v>
      </c>
      <c r="AF27" s="8"/>
    </row>
    <row r="28" spans="1:52" ht="19.5" hidden="1" customHeight="1" thickBot="1" x14ac:dyDescent="0.3">
      <c r="A28" s="187"/>
      <c r="B28" s="195"/>
      <c r="C28" s="21"/>
      <c r="D28" s="22">
        <v>-4</v>
      </c>
      <c r="E28" s="23">
        <f>IF(ISBLANK(D28),0,IF(ISBLANK(C27),0,IF(E27 = "D",MAX($A$5:$A$34) + 2,AH17)))</f>
        <v>12.75</v>
      </c>
      <c r="F28" s="21"/>
      <c r="G28" s="22">
        <v>-4</v>
      </c>
      <c r="H28" s="23">
        <f>IF(ISBLANK(G28),0,IF(ISBLANK(F27),0,IF(H27 = "D",MAX($A$5:$A$34) + 2,AL17)))</f>
        <v>12.75</v>
      </c>
      <c r="I28" s="21"/>
      <c r="J28" s="22">
        <v>-4</v>
      </c>
      <c r="K28" s="23">
        <f>IF(ISBLANK(J28),0,IF(ISBLANK(I27),0,IF(K27 = "D",MAX($A$5:$A$34) + 2,AP17)))</f>
        <v>12.75</v>
      </c>
      <c r="L28" s="21"/>
      <c r="M28" s="22">
        <v>-4</v>
      </c>
      <c r="N28" s="23">
        <f>IF(ISBLANK(M28),0,IF(ISBLANK(L27),0,IF(N27 = "D",MAX($A$5:$A$34) + 2,AT17)))</f>
        <v>12.75</v>
      </c>
      <c r="O28" s="193"/>
      <c r="P28" s="183"/>
      <c r="Q28" s="185"/>
      <c r="T28" s="181"/>
      <c r="U28" s="183"/>
      <c r="V28" s="185"/>
      <c r="AF28" s="8"/>
    </row>
    <row r="29" spans="1:52" ht="19.5" hidden="1" customHeight="1" x14ac:dyDescent="0.25">
      <c r="A29" s="186">
        <v>13</v>
      </c>
      <c r="B29" s="194" t="s">
        <v>157</v>
      </c>
      <c r="C29" s="190" t="s">
        <v>217</v>
      </c>
      <c r="D29" s="191"/>
      <c r="E29" s="46"/>
      <c r="F29" s="190" t="s">
        <v>216</v>
      </c>
      <c r="G29" s="191"/>
      <c r="H29" s="46"/>
      <c r="I29" s="190" t="s">
        <v>215</v>
      </c>
      <c r="J29" s="191"/>
      <c r="K29" s="46"/>
      <c r="L29" s="190" t="s">
        <v>223</v>
      </c>
      <c r="M29" s="191"/>
      <c r="N29" s="46"/>
      <c r="O29" s="192">
        <f t="shared" ref="O29" si="20">SUM(E30+H30+K30+N30)</f>
        <v>51</v>
      </c>
      <c r="P29" s="182">
        <f t="shared" ref="P29" si="21">SUM(D30+G30+J30+M30)</f>
        <v>-16</v>
      </c>
      <c r="Q29" s="184">
        <f>AD18</f>
        <v>12</v>
      </c>
      <c r="T29" s="180">
        <f>O29+'15 družstiev Pretek č. 1'!O29+'15 družstiev Pretek č. 2'!O29+'15 družstiev Pretek č. 3'!O29+'15 družstiev Pretek č. 4'!O29+'15 družstiev Pretek č. 5'!O29+'15 družstiev Pretek č. 6'!O29+'15 družstiev Pretek č. 7'!O29</f>
        <v>408</v>
      </c>
      <c r="U29" s="182">
        <f>P29+'15 družstiev Pretek č. 1'!P29+'15 družstiev Pretek č. 2'!P29+'15 družstiev Pretek č. 3'!P29+'15 družstiev Pretek č. 4'!P29+'15 družstiev Pretek č. 5'!P29+'15 družstiev Pretek č. 6'!P29+'15 družstiev Pretek č. 7'!P29</f>
        <v>-128</v>
      </c>
      <c r="V29" s="184">
        <f>AZ18</f>
        <v>12</v>
      </c>
      <c r="AF29" s="8"/>
    </row>
    <row r="30" spans="1:52" ht="19.5" hidden="1" customHeight="1" thickBot="1" x14ac:dyDescent="0.3">
      <c r="A30" s="187"/>
      <c r="B30" s="195"/>
      <c r="C30" s="21"/>
      <c r="D30" s="22">
        <v>-4</v>
      </c>
      <c r="E30" s="23">
        <f>IF(ISBLANK(D30),0,IF(ISBLANK(C29),0,IF(E29 = "D",MAX($A$5:$A$34) + 2,AH18)))</f>
        <v>12.75</v>
      </c>
      <c r="F30" s="21"/>
      <c r="G30" s="22">
        <v>-4</v>
      </c>
      <c r="H30" s="23">
        <f>IF(ISBLANK(G30),0,IF(ISBLANK(F29),0,IF(H29 = "D",MAX($A$5:$A$34) + 2,AL18)))</f>
        <v>12.75</v>
      </c>
      <c r="I30" s="21"/>
      <c r="J30" s="22">
        <v>-4</v>
      </c>
      <c r="K30" s="23">
        <f>IF(ISBLANK(J30),0,IF(ISBLANK(I29),0,IF(K29 = "D",MAX($A$5:$A$34) + 2,AP18)))</f>
        <v>12.75</v>
      </c>
      <c r="L30" s="21"/>
      <c r="M30" s="22">
        <v>-4</v>
      </c>
      <c r="N30" s="23">
        <f>IF(ISBLANK(M30),0,IF(ISBLANK(L29),0,IF(N29 = "D",MAX($A$5:$A$34) + 2,AT18)))</f>
        <v>12.75</v>
      </c>
      <c r="O30" s="193"/>
      <c r="P30" s="183"/>
      <c r="Q30" s="185"/>
      <c r="T30" s="181"/>
      <c r="U30" s="183"/>
      <c r="V30" s="185"/>
      <c r="AF30" s="8"/>
    </row>
    <row r="31" spans="1:52" ht="19.5" hidden="1" customHeight="1" x14ac:dyDescent="0.25">
      <c r="A31" s="186">
        <v>14</v>
      </c>
      <c r="B31" s="194" t="s">
        <v>39</v>
      </c>
      <c r="C31" s="190" t="s">
        <v>218</v>
      </c>
      <c r="D31" s="191"/>
      <c r="E31" s="46"/>
      <c r="F31" s="190" t="s">
        <v>219</v>
      </c>
      <c r="G31" s="191"/>
      <c r="H31" s="46"/>
      <c r="I31" s="190" t="s">
        <v>220</v>
      </c>
      <c r="J31" s="191"/>
      <c r="K31" s="46"/>
      <c r="L31" s="190" t="s">
        <v>221</v>
      </c>
      <c r="M31" s="191"/>
      <c r="N31" s="46"/>
      <c r="O31" s="192">
        <f t="shared" ref="O31" si="22">SUM(E32+H32+K32+N32)</f>
        <v>51</v>
      </c>
      <c r="P31" s="182">
        <f t="shared" ref="P31" si="23">SUM(D32+G32+J32+M32)</f>
        <v>-16</v>
      </c>
      <c r="Q31" s="184">
        <f>AD19</f>
        <v>12</v>
      </c>
      <c r="T31" s="180">
        <f>O31+'15 družstiev Pretek č. 1'!O31+'15 družstiev Pretek č. 2'!O31+'15 družstiev Pretek č. 3'!O31+'15 družstiev Pretek č. 4'!O31+'15 družstiev Pretek č. 5'!O31+'15 družstiev Pretek č. 6'!O31+'15 družstiev Pretek č. 7'!O31</f>
        <v>408</v>
      </c>
      <c r="U31" s="182">
        <f>P31+'15 družstiev Pretek č. 1'!P31+'15 družstiev Pretek č. 2'!P31+'15 družstiev Pretek č. 3'!P31+'15 družstiev Pretek č. 4'!P31+'15 družstiev Pretek č. 5'!P31+'15 družstiev Pretek č. 6'!P31+'15 družstiev Pretek č. 7'!P31</f>
        <v>-128</v>
      </c>
      <c r="V31" s="184">
        <f>AZ19</f>
        <v>12</v>
      </c>
      <c r="AF31" s="8"/>
    </row>
    <row r="32" spans="1:52" ht="19.5" hidden="1" customHeight="1" thickBot="1" x14ac:dyDescent="0.3">
      <c r="A32" s="187"/>
      <c r="B32" s="195"/>
      <c r="C32" s="21"/>
      <c r="D32" s="22">
        <v>-4</v>
      </c>
      <c r="E32" s="23">
        <f>IF(ISBLANK(D32),0,IF(ISBLANK(C31),0,IF(E31 = "D",MAX($A$5:$A$34) + 2,AH19)))</f>
        <v>12.75</v>
      </c>
      <c r="F32" s="21"/>
      <c r="G32" s="22">
        <v>-4</v>
      </c>
      <c r="H32" s="23">
        <f>IF(ISBLANK(G32),0,IF(ISBLANK(F31),0,IF(H31 = "D",MAX($A$5:$A$34) + 2,AL19)))</f>
        <v>12.75</v>
      </c>
      <c r="I32" s="21"/>
      <c r="J32" s="22">
        <v>-4</v>
      </c>
      <c r="K32" s="23">
        <f>IF(ISBLANK(J32),0,IF(ISBLANK(I31),0,IF(K31 = "D",MAX($A$5:$A$34) + 2,AP19)))</f>
        <v>12.75</v>
      </c>
      <c r="L32" s="21"/>
      <c r="M32" s="22">
        <v>-4</v>
      </c>
      <c r="N32" s="23">
        <f>IF(ISBLANK(M32),0,IF(ISBLANK(L31),0,IF(N31 = "D",MAX($A$5:$A$34) + 2,AT19)))</f>
        <v>12.75</v>
      </c>
      <c r="O32" s="193"/>
      <c r="P32" s="183"/>
      <c r="Q32" s="185"/>
      <c r="T32" s="181"/>
      <c r="U32" s="183"/>
      <c r="V32" s="185"/>
      <c r="AF32" s="8"/>
    </row>
    <row r="33" spans="1:32" ht="19.5" hidden="1" customHeight="1" x14ac:dyDescent="0.25">
      <c r="A33" s="186">
        <v>15</v>
      </c>
      <c r="B33" s="188" t="s">
        <v>37</v>
      </c>
      <c r="C33" s="190" t="s">
        <v>161</v>
      </c>
      <c r="D33" s="191"/>
      <c r="E33" s="46"/>
      <c r="F33" s="190" t="s">
        <v>160</v>
      </c>
      <c r="G33" s="191"/>
      <c r="H33" s="46"/>
      <c r="I33" s="190" t="s">
        <v>159</v>
      </c>
      <c r="J33" s="191"/>
      <c r="K33" s="46"/>
      <c r="L33" s="190" t="s">
        <v>158</v>
      </c>
      <c r="M33" s="191"/>
      <c r="N33" s="46"/>
      <c r="O33" s="192">
        <f t="shared" ref="O33" si="24">SUM(E34+H34+K34+N34)</f>
        <v>51</v>
      </c>
      <c r="P33" s="182">
        <f t="shared" ref="P33" si="25">SUM(D34+G34+J34+M34)</f>
        <v>-16</v>
      </c>
      <c r="Q33" s="184">
        <f>AD20</f>
        <v>12</v>
      </c>
      <c r="T33" s="180">
        <f>O33+'15 družstiev Pretek č. 1'!O33+'15 družstiev Pretek č. 2'!O33+'15 družstiev Pretek č. 3'!O33+'15 družstiev Pretek č. 4'!O33+'15 družstiev Pretek č. 5'!O33+'15 družstiev Pretek č. 6'!O33+'15 družstiev Pretek č. 7'!O33</f>
        <v>408</v>
      </c>
      <c r="U33" s="182">
        <f>P33+'15 družstiev Pretek č. 1'!P33+'15 družstiev Pretek č. 2'!P33+'15 družstiev Pretek č. 3'!P33+'15 družstiev Pretek č. 4'!P33+'15 družstiev Pretek č. 5'!P33+'15 družstiev Pretek č. 6'!P33+'15 družstiev Pretek č. 7'!P33</f>
        <v>-128</v>
      </c>
      <c r="V33" s="184">
        <f>AZ20</f>
        <v>12</v>
      </c>
      <c r="AF33" s="8"/>
    </row>
    <row r="34" spans="1:32" ht="19.5" hidden="1" customHeight="1" thickBot="1" x14ac:dyDescent="0.3">
      <c r="A34" s="187"/>
      <c r="B34" s="189"/>
      <c r="C34" s="21"/>
      <c r="D34" s="22">
        <v>-4</v>
      </c>
      <c r="E34" s="23">
        <f>IF(ISBLANK(D34),0,IF(ISBLANK(C33),0,IF(E33 = "D",MAX($A$5:$A$34) + 2,AH20)))</f>
        <v>12.75</v>
      </c>
      <c r="F34" s="21"/>
      <c r="G34" s="22">
        <v>-4</v>
      </c>
      <c r="H34" s="23">
        <f>IF(ISBLANK(G34),0,IF(ISBLANK(F33),0,IF(H33 = "D",MAX($A$5:$A$34) + 2,AL20)))</f>
        <v>12.75</v>
      </c>
      <c r="I34" s="21"/>
      <c r="J34" s="22">
        <v>-4</v>
      </c>
      <c r="K34" s="23">
        <f>IF(ISBLANK(J34),0,IF(ISBLANK(I33),0,IF(K33 = "D",MAX($A$5:$A$34) + 2,AP20)))</f>
        <v>12.75</v>
      </c>
      <c r="L34" s="21"/>
      <c r="M34" s="22">
        <v>-4</v>
      </c>
      <c r="N34" s="23">
        <f>IF(ISBLANK(M34),0,IF(ISBLANK(L33),0,IF(N33 = "D",MAX($A$5:$A$34) + 2,AT20)))</f>
        <v>12.75</v>
      </c>
      <c r="O34" s="193"/>
      <c r="P34" s="183"/>
      <c r="Q34" s="185"/>
      <c r="T34" s="181"/>
      <c r="U34" s="183"/>
      <c r="V34" s="185"/>
      <c r="AF34" s="8"/>
    </row>
    <row r="35" spans="1:32" ht="27.9" customHeight="1" x14ac:dyDescent="0.3">
      <c r="A35" s="196" t="s">
        <v>67</v>
      </c>
      <c r="B35" s="196"/>
      <c r="C35" s="196"/>
      <c r="D35" s="196"/>
      <c r="E35" s="196"/>
      <c r="F35" s="196"/>
      <c r="G35" s="196"/>
      <c r="H35" s="196"/>
      <c r="I35" s="196"/>
      <c r="J35" s="196"/>
      <c r="K35" s="196"/>
      <c r="L35" s="196"/>
      <c r="M35" s="196"/>
      <c r="N35" s="196"/>
      <c r="O35" s="196"/>
      <c r="P35" s="196"/>
      <c r="Q35" s="196"/>
    </row>
  </sheetData>
  <sheetProtection selectLockedCells="1"/>
  <mergeCells count="233">
    <mergeCell ref="T33:T34"/>
    <mergeCell ref="U33:U34"/>
    <mergeCell ref="V33:V34"/>
    <mergeCell ref="A33:A34"/>
    <mergeCell ref="B33:B34"/>
    <mergeCell ref="C33:D33"/>
    <mergeCell ref="F33:G33"/>
    <mergeCell ref="I33:J33"/>
    <mergeCell ref="L33:M33"/>
    <mergeCell ref="O33:O34"/>
    <mergeCell ref="P33:P34"/>
    <mergeCell ref="Q33:Q34"/>
    <mergeCell ref="T29:T30"/>
    <mergeCell ref="U29:U30"/>
    <mergeCell ref="V29:V30"/>
    <mergeCell ref="A31:A32"/>
    <mergeCell ref="B31:B32"/>
    <mergeCell ref="C31:D31"/>
    <mergeCell ref="F31:G31"/>
    <mergeCell ref="I31:J31"/>
    <mergeCell ref="L31:M31"/>
    <mergeCell ref="O31:O32"/>
    <mergeCell ref="P31:P32"/>
    <mergeCell ref="Q31:Q32"/>
    <mergeCell ref="T31:T32"/>
    <mergeCell ref="U31:U32"/>
    <mergeCell ref="V31:V32"/>
    <mergeCell ref="A29:A30"/>
    <mergeCell ref="B29:B30"/>
    <mergeCell ref="C29:D29"/>
    <mergeCell ref="F29:G29"/>
    <mergeCell ref="I29:J29"/>
    <mergeCell ref="L29:M29"/>
    <mergeCell ref="O29:O30"/>
    <mergeCell ref="P29:P30"/>
    <mergeCell ref="Q29:Q30"/>
    <mergeCell ref="Q27:Q28"/>
    <mergeCell ref="T27:T28"/>
    <mergeCell ref="U27:U28"/>
    <mergeCell ref="V27:V28"/>
    <mergeCell ref="A35:Q35"/>
    <mergeCell ref="Q25:Q26"/>
    <mergeCell ref="T25:T26"/>
    <mergeCell ref="U25:U26"/>
    <mergeCell ref="V25:V26"/>
    <mergeCell ref="A27:A28"/>
    <mergeCell ref="C27:D27"/>
    <mergeCell ref="F27:G27"/>
    <mergeCell ref="I27:J27"/>
    <mergeCell ref="L27:M27"/>
    <mergeCell ref="O27:O28"/>
    <mergeCell ref="B27:B28"/>
    <mergeCell ref="A25:A26"/>
    <mergeCell ref="C25:D25"/>
    <mergeCell ref="F25:G25"/>
    <mergeCell ref="I25:J25"/>
    <mergeCell ref="L25:M25"/>
    <mergeCell ref="O25:O26"/>
    <mergeCell ref="P25:P26"/>
    <mergeCell ref="B25:B26"/>
    <mergeCell ref="P27:P28"/>
    <mergeCell ref="A21:A22"/>
    <mergeCell ref="B21:B22"/>
    <mergeCell ref="C21:D21"/>
    <mergeCell ref="F21:G21"/>
    <mergeCell ref="I21:J21"/>
    <mergeCell ref="V21:V22"/>
    <mergeCell ref="A23:A24"/>
    <mergeCell ref="B23:B24"/>
    <mergeCell ref="C23:D23"/>
    <mergeCell ref="F23:G23"/>
    <mergeCell ref="I23:J23"/>
    <mergeCell ref="L23:M23"/>
    <mergeCell ref="O23:O24"/>
    <mergeCell ref="P23:P24"/>
    <mergeCell ref="Q23:Q24"/>
    <mergeCell ref="L21:M21"/>
    <mergeCell ref="O21:O22"/>
    <mergeCell ref="P21:P22"/>
    <mergeCell ref="Q21:Q22"/>
    <mergeCell ref="T21:T22"/>
    <mergeCell ref="U21:U22"/>
    <mergeCell ref="T23:T24"/>
    <mergeCell ref="U23:U24"/>
    <mergeCell ref="V23:V24"/>
    <mergeCell ref="U17:U18"/>
    <mergeCell ref="V17:V18"/>
    <mergeCell ref="A19:A20"/>
    <mergeCell ref="B19:B20"/>
    <mergeCell ref="C19:D19"/>
    <mergeCell ref="F19:G19"/>
    <mergeCell ref="I19:J19"/>
    <mergeCell ref="L19:M19"/>
    <mergeCell ref="O19:O20"/>
    <mergeCell ref="P19:P20"/>
    <mergeCell ref="Q19:Q20"/>
    <mergeCell ref="T19:T20"/>
    <mergeCell ref="U19:U20"/>
    <mergeCell ref="V19:V20"/>
    <mergeCell ref="U13:U14"/>
    <mergeCell ref="V13:V14"/>
    <mergeCell ref="A15:A16"/>
    <mergeCell ref="B15:B16"/>
    <mergeCell ref="C15:D15"/>
    <mergeCell ref="F15:G15"/>
    <mergeCell ref="I15:J15"/>
    <mergeCell ref="V15:V16"/>
    <mergeCell ref="A17:A18"/>
    <mergeCell ref="B17:B18"/>
    <mergeCell ref="C17:D17"/>
    <mergeCell ref="F17:G17"/>
    <mergeCell ref="I17:J17"/>
    <mergeCell ref="L17:M17"/>
    <mergeCell ref="O17:O18"/>
    <mergeCell ref="P17:P18"/>
    <mergeCell ref="Q17:Q18"/>
    <mergeCell ref="L15:M15"/>
    <mergeCell ref="O15:O16"/>
    <mergeCell ref="P15:P16"/>
    <mergeCell ref="Q15:Q16"/>
    <mergeCell ref="T15:T16"/>
    <mergeCell ref="U15:U16"/>
    <mergeCell ref="T17:T18"/>
    <mergeCell ref="L9:M9"/>
    <mergeCell ref="O9:O10"/>
    <mergeCell ref="P9:P10"/>
    <mergeCell ref="Q9:Q10"/>
    <mergeCell ref="T9:T10"/>
    <mergeCell ref="A13:A14"/>
    <mergeCell ref="C13:D13"/>
    <mergeCell ref="F13:G13"/>
    <mergeCell ref="I13:J13"/>
    <mergeCell ref="L13:M13"/>
    <mergeCell ref="O13:O14"/>
    <mergeCell ref="P13:P14"/>
    <mergeCell ref="Q13:Q14"/>
    <mergeCell ref="T13:T14"/>
    <mergeCell ref="B13:B14"/>
    <mergeCell ref="O7:O8"/>
    <mergeCell ref="P7:P8"/>
    <mergeCell ref="Q7:Q8"/>
    <mergeCell ref="T7:T8"/>
    <mergeCell ref="U7:U8"/>
    <mergeCell ref="B9:B10"/>
    <mergeCell ref="U9:U10"/>
    <mergeCell ref="V9:V10"/>
    <mergeCell ref="A11:A12"/>
    <mergeCell ref="B11:B12"/>
    <mergeCell ref="C11:D11"/>
    <mergeCell ref="F11:G11"/>
    <mergeCell ref="I11:J11"/>
    <mergeCell ref="L11:M11"/>
    <mergeCell ref="O11:O12"/>
    <mergeCell ref="P11:P12"/>
    <mergeCell ref="Q11:Q12"/>
    <mergeCell ref="T11:T12"/>
    <mergeCell ref="U11:U12"/>
    <mergeCell ref="V11:V12"/>
    <mergeCell ref="A9:A10"/>
    <mergeCell ref="C9:D9"/>
    <mergeCell ref="F9:G9"/>
    <mergeCell ref="I9:J9"/>
    <mergeCell ref="AQ5:AT5"/>
    <mergeCell ref="A7:A8"/>
    <mergeCell ref="B7:B8"/>
    <mergeCell ref="C7:D7"/>
    <mergeCell ref="F7:G7"/>
    <mergeCell ref="I7:J7"/>
    <mergeCell ref="O5:O6"/>
    <mergeCell ref="P5:P6"/>
    <mergeCell ref="Q5:Q6"/>
    <mergeCell ref="T5:T6"/>
    <mergeCell ref="U5:U6"/>
    <mergeCell ref="V5:V6"/>
    <mergeCell ref="A5:A6"/>
    <mergeCell ref="B5:B6"/>
    <mergeCell ref="C5:D5"/>
    <mergeCell ref="F5:G5"/>
    <mergeCell ref="I5:J5"/>
    <mergeCell ref="L5:M5"/>
    <mergeCell ref="V7:V8"/>
    <mergeCell ref="L7:M7"/>
    <mergeCell ref="Y5:AD5"/>
    <mergeCell ref="AE5:AH5"/>
    <mergeCell ref="AI5:AL5"/>
    <mergeCell ref="AM5:AP5"/>
    <mergeCell ref="AT2:AT4"/>
    <mergeCell ref="AU2:AU4"/>
    <mergeCell ref="AV2:AV4"/>
    <mergeCell ref="C3:E3"/>
    <mergeCell ref="F3:H3"/>
    <mergeCell ref="I3:K3"/>
    <mergeCell ref="L3:N3"/>
    <mergeCell ref="AN2:AN4"/>
    <mergeCell ref="AO2:AO4"/>
    <mergeCell ref="AP2:AP4"/>
    <mergeCell ref="AQ2:AQ4"/>
    <mergeCell ref="AR2:AR4"/>
    <mergeCell ref="AS2:AS4"/>
    <mergeCell ref="AH2:AH4"/>
    <mergeCell ref="AI2:AI4"/>
    <mergeCell ref="AJ2:AJ4"/>
    <mergeCell ref="AK2:AK4"/>
    <mergeCell ref="AL2:AL4"/>
    <mergeCell ref="AM2:AM4"/>
    <mergeCell ref="AB2:AB4"/>
    <mergeCell ref="AC2:AC4"/>
    <mergeCell ref="AD2:AD4"/>
    <mergeCell ref="AE2:AE4"/>
    <mergeCell ref="AF2:AF4"/>
    <mergeCell ref="AG2:AG4"/>
    <mergeCell ref="V2:V4"/>
    <mergeCell ref="W2:W4"/>
    <mergeCell ref="X2:X4"/>
    <mergeCell ref="Y2:Y4"/>
    <mergeCell ref="Z2:Z4"/>
    <mergeCell ref="AA2:AA4"/>
    <mergeCell ref="L2:N2"/>
    <mergeCell ref="O2:O4"/>
    <mergeCell ref="P2:P4"/>
    <mergeCell ref="Q2:Q4"/>
    <mergeCell ref="T2:T4"/>
    <mergeCell ref="U2:U4"/>
    <mergeCell ref="A1:B1"/>
    <mergeCell ref="C1:I1"/>
    <mergeCell ref="J1:M1"/>
    <mergeCell ref="N1:Q1"/>
    <mergeCell ref="T1:V1"/>
    <mergeCell ref="A2:A4"/>
    <mergeCell ref="B2:B4"/>
    <mergeCell ref="C2:E2"/>
    <mergeCell ref="F2:H2"/>
    <mergeCell ref="I2:K2"/>
  </mergeCells>
  <conditionalFormatting sqref="C7">
    <cfRule type="containsBlanks" dxfId="47" priority="12">
      <formula>LEN(TRIM(C7))=0</formula>
    </cfRule>
  </conditionalFormatting>
  <conditionalFormatting sqref="C9">
    <cfRule type="containsBlanks" dxfId="46" priority="16">
      <formula>LEN(TRIM(C9))=0</formula>
    </cfRule>
  </conditionalFormatting>
  <conditionalFormatting sqref="C11">
    <cfRule type="containsBlanks" dxfId="45" priority="20">
      <formula>LEN(TRIM(C11))=0</formula>
    </cfRule>
  </conditionalFormatting>
  <conditionalFormatting sqref="C13">
    <cfRule type="containsBlanks" dxfId="44" priority="24">
      <formula>LEN(TRIM(C13))=0</formula>
    </cfRule>
  </conditionalFormatting>
  <conditionalFormatting sqref="C15">
    <cfRule type="containsBlanks" dxfId="43" priority="28">
      <formula>LEN(TRIM(C15))=0</formula>
    </cfRule>
  </conditionalFormatting>
  <conditionalFormatting sqref="C17">
    <cfRule type="containsBlanks" dxfId="42" priority="32">
      <formula>LEN(TRIM(C17))=0</formula>
    </cfRule>
  </conditionalFormatting>
  <conditionalFormatting sqref="C19">
    <cfRule type="containsBlanks" dxfId="41" priority="36">
      <formula>LEN(TRIM(C19))=0</formula>
    </cfRule>
  </conditionalFormatting>
  <conditionalFormatting sqref="C21">
    <cfRule type="containsBlanks" dxfId="40" priority="40">
      <formula>LEN(TRIM(C21))=0</formula>
    </cfRule>
  </conditionalFormatting>
  <conditionalFormatting sqref="C23">
    <cfRule type="containsBlanks" dxfId="39" priority="44">
      <formula>LEN(TRIM(C23))=0</formula>
    </cfRule>
  </conditionalFormatting>
  <conditionalFormatting sqref="C25">
    <cfRule type="containsBlanks" dxfId="38" priority="48">
      <formula>LEN(TRIM(C25))=0</formula>
    </cfRule>
  </conditionalFormatting>
  <conditionalFormatting sqref="D28 G28 J28 M28 D30 G30 J30 M30 D32 G32 J32 M32">
    <cfRule type="containsBlanks" dxfId="37" priority="2">
      <formula>LEN(TRIM(D28))=0</formula>
    </cfRule>
  </conditionalFormatting>
  <conditionalFormatting sqref="D34 G34 J34 M34">
    <cfRule type="containsBlanks" dxfId="36" priority="1">
      <formula>LEN(TRIM(D34))=0</formula>
    </cfRule>
  </conditionalFormatting>
  <conditionalFormatting sqref="E5:F5 H5:I5 K5:L5 N5 E7:E34 H7:H34 K7:K34 N7:N34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7:C34 F27:F34 I27:I34 L27:L34">
    <cfRule type="containsBlanks" dxfId="31" priority="8">
      <formula>LEN(TRIM(C5))=0</formula>
    </cfRule>
  </conditionalFormatting>
  <conditionalFormatting sqref="F7">
    <cfRule type="containsBlanks" dxfId="30" priority="13">
      <formula>LEN(TRIM(F7))=0</formula>
    </cfRule>
  </conditionalFormatting>
  <conditionalFormatting sqref="F9">
    <cfRule type="containsBlanks" dxfId="29" priority="17">
      <formula>LEN(TRIM(F9))=0</formula>
    </cfRule>
  </conditionalFormatting>
  <conditionalFormatting sqref="F11">
    <cfRule type="containsBlanks" dxfId="28" priority="21">
      <formula>LEN(TRIM(F11))=0</formula>
    </cfRule>
  </conditionalFormatting>
  <conditionalFormatting sqref="F13">
    <cfRule type="containsBlanks" dxfId="27" priority="25">
      <formula>LEN(TRIM(F13))=0</formula>
    </cfRule>
  </conditionalFormatting>
  <conditionalFormatting sqref="F15">
    <cfRule type="containsBlanks" dxfId="26" priority="29">
      <formula>LEN(TRIM(F15))=0</formula>
    </cfRule>
  </conditionalFormatting>
  <conditionalFormatting sqref="F17">
    <cfRule type="containsBlanks" dxfId="25" priority="33">
      <formula>LEN(TRIM(F17))=0</formula>
    </cfRule>
  </conditionalFormatting>
  <conditionalFormatting sqref="F19">
    <cfRule type="containsBlanks" dxfId="24" priority="37">
      <formula>LEN(TRIM(F19))=0</formula>
    </cfRule>
  </conditionalFormatting>
  <conditionalFormatting sqref="F21">
    <cfRule type="containsBlanks" dxfId="23" priority="41">
      <formula>LEN(TRIM(F21))=0</formula>
    </cfRule>
  </conditionalFormatting>
  <conditionalFormatting sqref="F23">
    <cfRule type="containsBlanks" dxfId="22" priority="45">
      <formula>LEN(TRIM(F23))=0</formula>
    </cfRule>
  </conditionalFormatting>
  <conditionalFormatting sqref="F25">
    <cfRule type="containsBlanks" dxfId="21" priority="49">
      <formula>LEN(TRIM(F25))=0</formula>
    </cfRule>
  </conditionalFormatting>
  <conditionalFormatting sqref="I7">
    <cfRule type="containsBlanks" dxfId="20" priority="14">
      <formula>LEN(TRIM(I7))=0</formula>
    </cfRule>
  </conditionalFormatting>
  <conditionalFormatting sqref="I9">
    <cfRule type="containsBlanks" dxfId="19" priority="18">
      <formula>LEN(TRIM(I9))=0</formula>
    </cfRule>
  </conditionalFormatting>
  <conditionalFormatting sqref="I11">
    <cfRule type="containsBlanks" dxfId="18" priority="22">
      <formula>LEN(TRIM(I11))=0</formula>
    </cfRule>
  </conditionalFormatting>
  <conditionalFormatting sqref="I13">
    <cfRule type="containsBlanks" dxfId="17" priority="26">
      <formula>LEN(TRIM(I13))=0</formula>
    </cfRule>
  </conditionalFormatting>
  <conditionalFormatting sqref="I15">
    <cfRule type="containsBlanks" dxfId="16" priority="30">
      <formula>LEN(TRIM(I15))=0</formula>
    </cfRule>
  </conditionalFormatting>
  <conditionalFormatting sqref="I17">
    <cfRule type="containsBlanks" dxfId="15" priority="34">
      <formula>LEN(TRIM(I17))=0</formula>
    </cfRule>
  </conditionalFormatting>
  <conditionalFormatting sqref="I19">
    <cfRule type="containsBlanks" dxfId="14" priority="38">
      <formula>LEN(TRIM(I19))=0</formula>
    </cfRule>
  </conditionalFormatting>
  <conditionalFormatting sqref="I21">
    <cfRule type="containsBlanks" dxfId="13" priority="42">
      <formula>LEN(TRIM(I21))=0</formula>
    </cfRule>
  </conditionalFormatting>
  <conditionalFormatting sqref="I23">
    <cfRule type="containsBlanks" dxfId="12" priority="46">
      <formula>LEN(TRIM(I23))=0</formula>
    </cfRule>
  </conditionalFormatting>
  <conditionalFormatting sqref="I25">
    <cfRule type="containsBlanks" dxfId="11" priority="50">
      <formula>LEN(TRIM(I25))=0</formula>
    </cfRule>
  </conditionalFormatting>
  <conditionalFormatting sqref="L7">
    <cfRule type="containsBlanks" dxfId="10" priority="15">
      <formula>LEN(TRIM(L7))=0</formula>
    </cfRule>
  </conditionalFormatting>
  <conditionalFormatting sqref="L9">
    <cfRule type="containsBlanks" dxfId="9" priority="19">
      <formula>LEN(TRIM(L9))=0</formula>
    </cfRule>
  </conditionalFormatting>
  <conditionalFormatting sqref="L11">
    <cfRule type="containsBlanks" dxfId="8" priority="23">
      <formula>LEN(TRIM(L11))=0</formula>
    </cfRule>
  </conditionalFormatting>
  <conditionalFormatting sqref="L13">
    <cfRule type="containsBlanks" dxfId="7" priority="27">
      <formula>LEN(TRIM(L13))=0</formula>
    </cfRule>
  </conditionalFormatting>
  <conditionalFormatting sqref="L15">
    <cfRule type="containsBlanks" dxfId="6" priority="31">
      <formula>LEN(TRIM(L15))=0</formula>
    </cfRule>
  </conditionalFormatting>
  <conditionalFormatting sqref="L17">
    <cfRule type="containsBlanks" dxfId="5" priority="35">
      <formula>LEN(TRIM(L17))=0</formula>
    </cfRule>
  </conditionalFormatting>
  <conditionalFormatting sqref="L19">
    <cfRule type="containsBlanks" dxfId="4" priority="39">
      <formula>LEN(TRIM(L19))=0</formula>
    </cfRule>
  </conditionalFormatting>
  <conditionalFormatting sqref="L21">
    <cfRule type="containsBlanks" dxfId="3" priority="43">
      <formula>LEN(TRIM(L21))=0</formula>
    </cfRule>
  </conditionalFormatting>
  <conditionalFormatting sqref="L23">
    <cfRule type="containsBlanks" dxfId="2" priority="47">
      <formula>LEN(TRIM(L23))=0</formula>
    </cfRule>
  </conditionalFormatting>
  <conditionalFormatting sqref="L25">
    <cfRule type="containsBlanks" dxfId="1" priority="51">
      <formula>LEN(TRIM(L25))=0</formula>
    </cfRule>
  </conditionalFormatting>
  <conditionalFormatting sqref="AQ22">
    <cfRule type="containsBlanks" dxfId="0" priority="3">
      <formula>LEN(TRIM(AQ22))=0</formula>
    </cfRule>
  </conditionalFormatting>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5" operator="equal" id="{577FB873-BCD9-47D9-A9B1-F292363BC289}">
            <xm:f>'Zoznam tímov a pretekárov'!$B$40+'Zoznam tímov a pretekárov'!$B$35</xm:f>
            <x14:dxf>
              <fill>
                <patternFill>
                  <bgColor rgb="FFFFFF00"/>
                </patternFill>
              </fill>
            </x14:dxf>
          </x14:cfRule>
          <xm:sqref>E5 E7 E9 E11 E13 E15 E17 E19 E21 E23 E25 E27 E29 E31 E33 H5 K5 N5 H7 K7 N7 H9 K9 N9 H11 K11 N11 H13 K13 N13 H15 K15 N15 H17 K17 N17 H19 K19 N19 H21 K21 N21 H23 K23 N23 H25 K25 N25 H27 K27 N27 H29 K29 N29 H31 K31 N31 H33 K33 N33</xm:sqref>
        </x14:conditionalFormatting>
        <x14:conditionalFormatting xmlns:xm="http://schemas.microsoft.com/office/excel/2006/main">
          <x14:cfRule type="cellIs" priority="4" operator="equal" id="{5B193AFF-C420-4F4D-A7AF-F40AC1CC99E2}">
            <xm:f>'Zoznam tímov a pretekárov'!$B$34</xm:f>
            <x14:dxf>
              <fill>
                <patternFill>
                  <bgColor rgb="FFFF0000"/>
                </patternFill>
              </fill>
            </x14:dxf>
          </x14:cfRule>
          <xm:sqref>E5 E7 E9 E11 E13 E15 E17 E19 E21 E23 E25 E27 E29 E31 E33</xm:sqref>
        </x14:conditionalFormatting>
        <x14:conditionalFormatting xmlns:xm="http://schemas.microsoft.com/office/excel/2006/main">
          <x14:cfRule type="cellIs" priority="6" operator="equal" id="{5374A103-A69B-44BE-B3A0-E53EC4C6D706}">
            <xm:f>'Zoznam tímov a pretekárov'!$B$34</xm:f>
            <x14:dxf>
              <fill>
                <patternFill>
                  <bgColor theme="3" tint="0.59996337778862885"/>
                </patternFill>
              </fill>
            </x14:dxf>
          </x14:cfRule>
          <x14:cfRule type="cellIs" priority="7" operator="equal" id="{5E81D785-16DC-4473-A04A-4B14A820DDDD}">
            <xm:f>'Zoznam tímov a pretekárov'!$B$37</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 E29 H29 K29 N29 E31 H31 K31 N31 E33 H33 K33 N33</xm:sqref>
        </x14:conditionalFormatting>
      </x14:conditionalFormattings>
    </ext>
    <ext xmlns:x14="http://schemas.microsoft.com/office/spreadsheetml/2009/9/main" uri="{CCE6A557-97BC-4b89-ADB6-D9C93CAAB3DF}">
      <x14:dataValidations xmlns:xm="http://schemas.microsoft.com/office/excel/2006/main" count="17">
        <x14:dataValidation type="list" allowBlank="1" showInputMessage="1" showErrorMessage="1" xr:uid="{00000000-0002-0000-0B00-000000000000}">
          <x14:formula1>
            <xm:f>'Zoznam tímov a pretekárov'!$B$39:$B$42</xm:f>
          </x14:formula1>
          <xm:sqref>N27 H5 K5 N5 K7 H7 E7 H9 E9 E11 H11 K9 K11 H13 E13 H15 E15 E17 H17 K13 K15 H19 E19 E21 H21 E23 H23 K17 K19 H25 E25 K21 K23 E27 H27 K25 K27 N7 N9 N11 N13 N15 N17 N19 N21 N23 N25 N29 N31 N33 E29 E31 E33 H29 H31 H33 K29 K31 K33</xm:sqref>
        </x14:dataValidation>
        <x14:dataValidation type="list" allowBlank="1" showInputMessage="1" showErrorMessage="1" xr:uid="{00000000-0002-0000-0B00-000001000000}">
          <x14:formula1>
            <xm:f>'Zoznam tímov a pretekárov'!$B$5:$I$5</xm:f>
          </x14:formula1>
          <xm:sqref>L7:M7 I7:J7 C7:D7 F7:G7</xm:sqref>
        </x14:dataValidation>
        <x14:dataValidation type="list" allowBlank="1" showInputMessage="1" showErrorMessage="1" xr:uid="{00000000-0002-0000-0B00-000002000000}">
          <x14:formula1>
            <xm:f>'Zoznam tímov a pretekárov'!$B$3:$I$3</xm:f>
          </x14:formula1>
          <xm:sqref>L5:M5 F5:G5 I5:J5 C5</xm:sqref>
        </x14:dataValidation>
        <x14:dataValidation type="list" allowBlank="1" showInputMessage="1" showErrorMessage="1" xr:uid="{00000000-0002-0000-0B00-000003000000}">
          <x14:formula1>
            <xm:f>'Zoznam tímov a pretekárov'!$B$25:$I$25</xm:f>
          </x14:formula1>
          <xm:sqref>L27:M27 I27:J27 C27:D27 F27:G27</xm:sqref>
        </x14:dataValidation>
        <x14:dataValidation type="list" allowBlank="1" showInputMessage="1" showErrorMessage="1" xr:uid="{00000000-0002-0000-0B00-000004000000}">
          <x14:formula1>
            <xm:f>'Zoznam tímov a pretekárov'!$B$23:$I$23</xm:f>
          </x14:formula1>
          <xm:sqref>C25:D25 F25:G25 I25:J25 L25:M25</xm:sqref>
        </x14:dataValidation>
        <x14:dataValidation type="list" allowBlank="1" showInputMessage="1" showErrorMessage="1" xr:uid="{00000000-0002-0000-0B00-000005000000}">
          <x14:formula1>
            <xm:f>'Zoznam tímov a pretekárov'!$B$21:$I$21</xm:f>
          </x14:formula1>
          <xm:sqref>L23:M23 I23:J23 C23:D23 F23:G23</xm:sqref>
        </x14:dataValidation>
        <x14:dataValidation type="list" allowBlank="1" showInputMessage="1" showErrorMessage="1" xr:uid="{00000000-0002-0000-0B00-000006000000}">
          <x14:formula1>
            <xm:f>'Zoznam tímov a pretekárov'!$B$19:$I$19</xm:f>
          </x14:formula1>
          <xm:sqref>C21:D21 F21:G21 I21:J21 L21:M21</xm:sqref>
        </x14:dataValidation>
        <x14:dataValidation type="list" allowBlank="1" showInputMessage="1" showErrorMessage="1" xr:uid="{00000000-0002-0000-0B00-000007000000}">
          <x14:formula1>
            <xm:f>'Zoznam tímov a pretekárov'!$B$17:$I$17</xm:f>
          </x14:formula1>
          <xm:sqref>L19:M19 I19:J19 C19:D19 F19:G19</xm:sqref>
        </x14:dataValidation>
        <x14:dataValidation type="list" allowBlank="1" showInputMessage="1" showErrorMessage="1" xr:uid="{00000000-0002-0000-0B00-000008000000}">
          <x14:formula1>
            <xm:f>'Zoznam tímov a pretekárov'!$B$15:$I$15</xm:f>
          </x14:formula1>
          <xm:sqref>C17:D17 F17:G17 I17:J17 L17:M17</xm:sqref>
        </x14:dataValidation>
        <x14:dataValidation type="list" allowBlank="1" showInputMessage="1" showErrorMessage="1" xr:uid="{00000000-0002-0000-0B00-000009000000}">
          <x14:formula1>
            <xm:f>'Zoznam tímov a pretekárov'!$B$13:$I$13</xm:f>
          </x14:formula1>
          <xm:sqref>L15:M15 I15:J15 C15:D15 F15:G15</xm:sqref>
        </x14:dataValidation>
        <x14:dataValidation type="list" showInputMessage="1" showErrorMessage="1" xr:uid="{00000000-0002-0000-0B00-00000A000000}">
          <x14:formula1>
            <xm:f>'Zoznam tímov a pretekárov'!$B$11:$I$11</xm:f>
          </x14:formula1>
          <xm:sqref>C13:D13 F13:G13 I13:J13 L13:M13</xm:sqref>
        </x14:dataValidation>
        <x14:dataValidation type="list" allowBlank="1" showInputMessage="1" showErrorMessage="1" xr:uid="{00000000-0002-0000-0B00-00000B000000}">
          <x14:formula1>
            <xm:f>'Zoznam tímov a pretekárov'!$B$9:$I$9</xm:f>
          </x14:formula1>
          <xm:sqref>L11:M11 I11:J11 C11:D11 F11:G11</xm:sqref>
        </x14:dataValidation>
        <x14:dataValidation type="list" allowBlank="1" showInputMessage="1" showErrorMessage="1" xr:uid="{00000000-0002-0000-0B00-00000C000000}">
          <x14:formula1>
            <xm:f>'Zoznam tímov a pretekárov'!$B$7:$I$7</xm:f>
          </x14:formula1>
          <xm:sqref>C9:D9 F9:G9 I9:J9 L9:M9</xm:sqref>
        </x14:dataValidation>
        <x14:dataValidation type="list" allowBlank="1" showInputMessage="1" showErrorMessage="1" xr:uid="{00000000-0002-0000-0B00-00000D000000}">
          <x14:formula1>
            <xm:f>'Zoznam tímov a pretekárov'!$B$34:$B$37</xm:f>
          </x14:formula1>
          <xm:sqref>E5</xm:sqref>
        </x14:dataValidation>
        <x14:dataValidation type="list" allowBlank="1" showInputMessage="1" showErrorMessage="1" xr:uid="{00000000-0002-0000-0B00-00000E000000}">
          <x14:formula1>
            <xm:f>'Zoznam tímov a pretekárov'!$B$29:$I$29</xm:f>
          </x14:formula1>
          <xm:sqref>C31:D31 F31:G31 I31:J31 L31:M31</xm:sqref>
        </x14:dataValidation>
        <x14:dataValidation type="list" allowBlank="1" showInputMessage="1" showErrorMessage="1" xr:uid="{00000000-0002-0000-0B00-00000F000000}">
          <x14:formula1>
            <xm:f>'Zoznam tímov a pretekárov'!$B$27:$I$27</xm:f>
          </x14:formula1>
          <xm:sqref>C29:D29 F29:G29 I29:J29 L29:M29</xm:sqref>
        </x14:dataValidation>
        <x14:dataValidation type="list" allowBlank="1" showInputMessage="1" showErrorMessage="1" xr:uid="{00000000-0002-0000-0B00-000010000000}">
          <x14:formula1>
            <xm:f>'Zoznam tímov a pretekárov'!$B$31:$I$31</xm:f>
          </x14:formula1>
          <xm:sqref>C33:D33 F33:G33 I33:J33 L33:M33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29"/>
  <sheetViews>
    <sheetView showGridLines="0" view="pageBreakPreview" zoomScaleNormal="85" zoomScaleSheetLayoutView="100" workbookViewId="0">
      <selection activeCell="A2" sqref="A2:A4"/>
    </sheetView>
  </sheetViews>
  <sheetFormatPr defaultRowHeight="13.2" x14ac:dyDescent="0.25"/>
  <cols>
    <col min="1" max="1" width="3.6640625" customWidth="1"/>
    <col min="2" max="2" width="23.88671875" customWidth="1"/>
    <col min="3" max="3" width="7.88671875" bestFit="1" customWidth="1"/>
    <col min="4" max="14" width="7.33203125" customWidth="1"/>
    <col min="15" max="15" width="8.88671875" customWidth="1"/>
    <col min="16" max="16" width="12.44140625" customWidth="1"/>
    <col min="17" max="17" width="9.6640625" customWidth="1"/>
    <col min="18" max="19" width="10.109375" customWidth="1"/>
    <col min="20" max="20" width="14.88671875" bestFit="1" customWidth="1"/>
    <col min="22" max="22" width="26.88671875" bestFit="1" customWidth="1"/>
  </cols>
  <sheetData>
    <row r="1" spans="1:27" ht="54" customHeight="1" thickBot="1" x14ac:dyDescent="0.3">
      <c r="A1" s="240" t="s">
        <v>224</v>
      </c>
      <c r="B1" s="241"/>
      <c r="C1" s="241"/>
      <c r="D1" s="241"/>
      <c r="E1" s="241"/>
      <c r="F1" s="241"/>
      <c r="G1" s="241"/>
      <c r="H1" s="241"/>
      <c r="I1" s="241"/>
      <c r="J1" s="241"/>
      <c r="K1" s="241"/>
      <c r="L1" s="241"/>
      <c r="M1" s="241"/>
      <c r="N1" s="241"/>
      <c r="O1" s="241"/>
      <c r="P1" s="241"/>
      <c r="Q1" s="242"/>
      <c r="R1" s="4"/>
      <c r="S1" s="4"/>
    </row>
    <row r="2" spans="1:27" ht="20.100000000000001" customHeight="1" thickBot="1" x14ac:dyDescent="0.3">
      <c r="A2" s="243" t="s">
        <v>19</v>
      </c>
      <c r="B2" s="246" t="s">
        <v>116</v>
      </c>
      <c r="C2" s="274" t="s">
        <v>72</v>
      </c>
      <c r="D2" s="275"/>
      <c r="E2" s="276"/>
      <c r="F2" s="274" t="s">
        <v>73</v>
      </c>
      <c r="G2" s="275"/>
      <c r="H2" s="276"/>
      <c r="I2" s="274" t="s">
        <v>74</v>
      </c>
      <c r="J2" s="275"/>
      <c r="K2" s="276"/>
      <c r="L2" s="275" t="s">
        <v>75</v>
      </c>
      <c r="M2" s="275"/>
      <c r="N2" s="275"/>
      <c r="O2" s="274" t="s">
        <v>3</v>
      </c>
      <c r="P2" s="275"/>
      <c r="Q2" s="276"/>
      <c r="R2" s="5"/>
      <c r="S2" s="5"/>
    </row>
    <row r="3" spans="1:27" ht="12" customHeight="1" x14ac:dyDescent="0.25">
      <c r="A3" s="244"/>
      <c r="B3" s="247"/>
      <c r="C3" s="268" t="s">
        <v>50</v>
      </c>
      <c r="D3" s="254" t="s">
        <v>12</v>
      </c>
      <c r="E3" s="266" t="s">
        <v>51</v>
      </c>
      <c r="F3" s="268" t="s">
        <v>50</v>
      </c>
      <c r="G3" s="254" t="s">
        <v>12</v>
      </c>
      <c r="H3" s="266" t="s">
        <v>51</v>
      </c>
      <c r="I3" s="268" t="s">
        <v>50</v>
      </c>
      <c r="J3" s="254" t="s">
        <v>12</v>
      </c>
      <c r="K3" s="266" t="s">
        <v>51</v>
      </c>
      <c r="L3" s="268" t="s">
        <v>50</v>
      </c>
      <c r="M3" s="254" t="s">
        <v>12</v>
      </c>
      <c r="N3" s="266" t="s">
        <v>51</v>
      </c>
      <c r="O3" s="271" t="s">
        <v>50</v>
      </c>
      <c r="P3" s="254" t="s">
        <v>17</v>
      </c>
      <c r="Q3" s="277" t="s">
        <v>1</v>
      </c>
      <c r="R3" s="5"/>
      <c r="S3" s="5"/>
    </row>
    <row r="4" spans="1:27" ht="18" customHeight="1" thickBot="1" x14ac:dyDescent="0.3">
      <c r="A4" s="245"/>
      <c r="B4" s="273"/>
      <c r="C4" s="269"/>
      <c r="D4" s="254"/>
      <c r="E4" s="267"/>
      <c r="F4" s="269"/>
      <c r="G4" s="254"/>
      <c r="H4" s="267"/>
      <c r="I4" s="269"/>
      <c r="J4" s="270"/>
      <c r="K4" s="267"/>
      <c r="L4" s="269"/>
      <c r="M4" s="270"/>
      <c r="N4" s="267"/>
      <c r="O4" s="272"/>
      <c r="P4" s="270"/>
      <c r="Q4" s="278"/>
      <c r="R4" s="5"/>
      <c r="S4" s="5"/>
    </row>
    <row r="5" spans="1:27" ht="35.1" customHeight="1" thickBot="1" x14ac:dyDescent="0.3">
      <c r="A5" s="133">
        <v>1</v>
      </c>
      <c r="B5" s="106" t="str">
        <f>'15 družstiev Pretek č. 4'!B5:B6</f>
        <v>Bratislava III.                   MY Fishing SR</v>
      </c>
      <c r="C5" s="24">
        <f>'15 družstiev Pretek č. 5'!O5</f>
        <v>0</v>
      </c>
      <c r="D5" s="25">
        <f>'15 družstiev Pretek č. 5'!P5</f>
        <v>0</v>
      </c>
      <c r="E5" s="26">
        <f>'15 družstiev Pretek č. 5'!Q5</f>
        <v>1</v>
      </c>
      <c r="F5" s="24">
        <f>'15 družstiev Pretek č. 6'!O5</f>
        <v>0</v>
      </c>
      <c r="G5" s="25">
        <f>'15 družstiev Pretek č. 6'!P5</f>
        <v>0</v>
      </c>
      <c r="H5" s="26">
        <f>'15 družstiev Pretek č. 6'!Q5</f>
        <v>1</v>
      </c>
      <c r="I5" s="24">
        <f>'15 družstiev Pretek č. 7'!O5</f>
        <v>0</v>
      </c>
      <c r="J5" s="25">
        <f>'15 družstiev Pretek č. 7'!P5</f>
        <v>0</v>
      </c>
      <c r="K5" s="26">
        <f>'15 družstiev Pretek č. 7'!Q5</f>
        <v>1</v>
      </c>
      <c r="L5" s="24">
        <f>'15 družstiev Pretek č. 8'!O5</f>
        <v>0</v>
      </c>
      <c r="M5" s="25">
        <f>'15 družstiev Pretek č. 8'!P5</f>
        <v>0</v>
      </c>
      <c r="N5" s="47">
        <f>'15 družstiev Pretek č. 8'!Q5</f>
        <v>1</v>
      </c>
      <c r="O5" s="27">
        <f>SUM(C5+F5+I5+L5)+'Priebežné poradie po 3. a 4 '!O5</f>
        <v>138</v>
      </c>
      <c r="P5" s="28">
        <f>SUM(D5+G5+J5+M5)+'Priebežné poradie po 3. a 4 '!P5</f>
        <v>434750</v>
      </c>
      <c r="Q5" s="29">
        <f>AA5</f>
        <v>11</v>
      </c>
      <c r="R5" s="1"/>
      <c r="S5" s="1"/>
      <c r="V5" s="29">
        <f>(RANK(O5,$O$5:$O$19,1))</f>
        <v>11</v>
      </c>
      <c r="W5">
        <f>RANK(P5,$P$5:$P$19,0)</f>
        <v>11</v>
      </c>
      <c r="X5">
        <f>V5+W5*0.001</f>
        <v>11.010999999999999</v>
      </c>
      <c r="AA5">
        <f>RANK(X5,$X$5:$X$19,1)</f>
        <v>11</v>
      </c>
    </row>
    <row r="6" spans="1:27" ht="35.1" customHeight="1" thickBot="1" x14ac:dyDescent="0.3">
      <c r="A6" s="6">
        <v>2</v>
      </c>
      <c r="B6" s="105" t="str">
        <f>'15 družstiev Pretek č. 4'!B7</f>
        <v>Bratislava V. A                     Abramis MFT</v>
      </c>
      <c r="C6" s="30">
        <f>'15 družstiev Pretek č. 5'!O7</f>
        <v>0</v>
      </c>
      <c r="D6" s="31">
        <f>'15 družstiev Pretek č. 5'!P7</f>
        <v>0</v>
      </c>
      <c r="E6" s="80">
        <f>'15 družstiev Pretek č. 5'!Q7</f>
        <v>1</v>
      </c>
      <c r="F6" s="30">
        <f>'15 družstiev Pretek č. 6'!O7</f>
        <v>0</v>
      </c>
      <c r="G6" s="31">
        <f>'15 družstiev Pretek č. 6'!P7</f>
        <v>0</v>
      </c>
      <c r="H6" s="80">
        <f>'15 družstiev Pretek č. 6'!Q7</f>
        <v>1</v>
      </c>
      <c r="I6" s="30">
        <f>'15 družstiev Pretek č. 7'!O7</f>
        <v>0</v>
      </c>
      <c r="J6" s="31">
        <f>'15 družstiev Pretek č. 7'!P7</f>
        <v>0</v>
      </c>
      <c r="K6" s="80">
        <f>'15 družstiev Pretek č. 7'!Q7</f>
        <v>1</v>
      </c>
      <c r="L6" s="30">
        <f>'15 družstiev Pretek č. 8'!O7</f>
        <v>0</v>
      </c>
      <c r="M6" s="31">
        <f>'15 družstiev Pretek č. 8'!P7</f>
        <v>0</v>
      </c>
      <c r="N6" s="48">
        <f>'15 družstiev Pretek č. 8'!Q7</f>
        <v>1</v>
      </c>
      <c r="O6" s="34">
        <f>SUM(C6+F6+I6+L6)+'Priebežné poradie po 3. a 4 '!O6</f>
        <v>93</v>
      </c>
      <c r="P6" s="35">
        <f>SUM(D6+G6+J6+M6)+'Priebežné poradie po 3. a 4 '!P6</f>
        <v>519225</v>
      </c>
      <c r="Q6" s="33">
        <f>AA6</f>
        <v>7</v>
      </c>
      <c r="R6" s="1"/>
      <c r="S6" s="1"/>
      <c r="V6" s="29">
        <f t="shared" ref="V6:V19" si="0">(RANK(O6,$O$5:$O$19,1))</f>
        <v>7</v>
      </c>
      <c r="W6">
        <f t="shared" ref="W6:W19" si="1">RANK(P6,$P$5:$P$19,0)</f>
        <v>8</v>
      </c>
      <c r="X6">
        <f t="shared" ref="X6:X16" si="2">V6+W6*0.001</f>
        <v>7.008</v>
      </c>
      <c r="AA6">
        <f t="shared" ref="AA6:AA19" si="3">RANK(X6,$X$5:$X$19,1)</f>
        <v>7</v>
      </c>
    </row>
    <row r="7" spans="1:27" ht="35.1" customHeight="1" thickBot="1" x14ac:dyDescent="0.3">
      <c r="A7" s="2">
        <v>3</v>
      </c>
      <c r="B7" s="105" t="str">
        <f>'15 družstiev Pretek č. 4'!B9</f>
        <v>Bratislava V. B                     FT</v>
      </c>
      <c r="C7" s="30">
        <f>'15 družstiev Pretek č. 5'!O9</f>
        <v>0</v>
      </c>
      <c r="D7" s="31">
        <f>'15 družstiev Pretek č. 5'!P9</f>
        <v>0</v>
      </c>
      <c r="E7" s="80">
        <f>'15 družstiev Pretek č. 5'!Q9</f>
        <v>1</v>
      </c>
      <c r="F7" s="30">
        <f>'15 družstiev Pretek č. 6'!O9</f>
        <v>0</v>
      </c>
      <c r="G7" s="31">
        <f>'15 družstiev Pretek č. 6'!P9</f>
        <v>0</v>
      </c>
      <c r="H7" s="80">
        <f>'15 družstiev Pretek č. 6'!Q9</f>
        <v>1</v>
      </c>
      <c r="I7" s="30">
        <f>'15 družstiev Pretek č. 7'!O9</f>
        <v>0</v>
      </c>
      <c r="J7" s="31">
        <f>'15 družstiev Pretek č. 7'!P9</f>
        <v>0</v>
      </c>
      <c r="K7" s="80">
        <f>'15 družstiev Pretek č. 7'!Q9</f>
        <v>1</v>
      </c>
      <c r="L7" s="30">
        <f>'15 družstiev Pretek č. 8'!O9</f>
        <v>0</v>
      </c>
      <c r="M7" s="31">
        <f>'15 družstiev Pretek č. 8'!P9</f>
        <v>0</v>
      </c>
      <c r="N7" s="48">
        <f>'15 družstiev Pretek č. 8'!Q9</f>
        <v>1</v>
      </c>
      <c r="O7" s="34">
        <f>SUM(C7+F7+I7+L7)+'Priebežné poradie po 3. a 4 '!O7</f>
        <v>87</v>
      </c>
      <c r="P7" s="35">
        <f>SUM(D7+G7+J7+M7)+'Priebežné poradie po 3. a 4 '!P7</f>
        <v>581500</v>
      </c>
      <c r="Q7" s="33">
        <f t="shared" ref="Q7:Q16" si="4">AA7</f>
        <v>4</v>
      </c>
      <c r="R7" s="1"/>
      <c r="S7" s="1"/>
      <c r="V7" s="29">
        <f t="shared" si="0"/>
        <v>4</v>
      </c>
      <c r="W7">
        <f t="shared" si="1"/>
        <v>6</v>
      </c>
      <c r="X7">
        <f t="shared" si="2"/>
        <v>4.0060000000000002</v>
      </c>
      <c r="AA7">
        <f t="shared" si="3"/>
        <v>4</v>
      </c>
    </row>
    <row r="8" spans="1:27" ht="35.1" customHeight="1" thickBot="1" x14ac:dyDescent="0.3">
      <c r="A8" s="6">
        <v>4</v>
      </c>
      <c r="B8" s="105" t="str">
        <f>'15 družstiev Pretek č. 4'!B11</f>
        <v xml:space="preserve">Galanta                          Maver MFT Slovakia </v>
      </c>
      <c r="C8" s="30">
        <f>'15 družstiev Pretek č. 5'!O11</f>
        <v>0</v>
      </c>
      <c r="D8" s="31">
        <f>'15 družstiev Pretek č. 5'!P11</f>
        <v>0</v>
      </c>
      <c r="E8" s="80">
        <f>'15 družstiev Pretek č. 5'!Q11</f>
        <v>1</v>
      </c>
      <c r="F8" s="30">
        <f>'15 družstiev Pretek č. 6'!O11</f>
        <v>0</v>
      </c>
      <c r="G8" s="31">
        <f>'15 družstiev Pretek č. 6'!P11</f>
        <v>0</v>
      </c>
      <c r="H8" s="80">
        <f>'15 družstiev Pretek č. 6'!Q11</f>
        <v>1</v>
      </c>
      <c r="I8" s="30">
        <f>'15 družstiev Pretek č. 7'!O11</f>
        <v>0</v>
      </c>
      <c r="J8" s="31">
        <f>'15 družstiev Pretek č. 7'!P11</f>
        <v>0</v>
      </c>
      <c r="K8" s="80">
        <f>'15 družstiev Pretek č. 7'!Q11</f>
        <v>1</v>
      </c>
      <c r="L8" s="30">
        <f>'15 družstiev Pretek č. 8'!O11</f>
        <v>0</v>
      </c>
      <c r="M8" s="31">
        <f>'15 družstiev Pretek č. 8'!P11</f>
        <v>0</v>
      </c>
      <c r="N8" s="48">
        <f>'15 družstiev Pretek č. 8'!Q11</f>
        <v>1</v>
      </c>
      <c r="O8" s="34">
        <f>SUM(C8+F8+I8+L8)+'Priebežné poradie po 3. a 4 '!O8</f>
        <v>79</v>
      </c>
      <c r="P8" s="35">
        <f>SUM(D8+G8+J8+M8)+'Priebežné poradie po 3. a 4 '!P8</f>
        <v>635100</v>
      </c>
      <c r="Q8" s="33">
        <f t="shared" si="4"/>
        <v>1</v>
      </c>
      <c r="R8" s="1"/>
      <c r="S8" s="1"/>
      <c r="V8" s="29">
        <f t="shared" si="0"/>
        <v>1</v>
      </c>
      <c r="W8">
        <f t="shared" si="1"/>
        <v>1</v>
      </c>
      <c r="X8">
        <f t="shared" si="2"/>
        <v>1.0009999999999999</v>
      </c>
      <c r="AA8">
        <f t="shared" si="3"/>
        <v>1</v>
      </c>
    </row>
    <row r="9" spans="1:27" ht="35.1" customHeight="1" thickBot="1" x14ac:dyDescent="0.3">
      <c r="A9" s="2">
        <v>5</v>
      </c>
      <c r="B9" s="105" t="str">
        <f>'15 družstiev Pretek č. 4'!B13</f>
        <v>Galanta                            Sensas FT</v>
      </c>
      <c r="C9" s="30">
        <f>'15 družstiev Pretek č. 5'!O13</f>
        <v>0</v>
      </c>
      <c r="D9" s="31">
        <f>'15 družstiev Pretek č. 5'!P13</f>
        <v>0</v>
      </c>
      <c r="E9" s="80">
        <f>'15 družstiev Pretek č. 5'!Q13</f>
        <v>1</v>
      </c>
      <c r="F9" s="30">
        <f>'15 družstiev Pretek č. 6'!O13</f>
        <v>0</v>
      </c>
      <c r="G9" s="31">
        <f>'15 družstiev Pretek č. 6'!P13</f>
        <v>0</v>
      </c>
      <c r="H9" s="80">
        <f>'15 družstiev Pretek č. 6'!Q13</f>
        <v>1</v>
      </c>
      <c r="I9" s="30">
        <f>'15 družstiev Pretek č. 7'!O13</f>
        <v>0</v>
      </c>
      <c r="J9" s="31">
        <f>'15 družstiev Pretek č. 7'!P13</f>
        <v>0</v>
      </c>
      <c r="K9" s="80">
        <f>'15 družstiev Pretek č. 7'!Q13</f>
        <v>1</v>
      </c>
      <c r="L9" s="30">
        <f>'15 družstiev Pretek č. 8'!O13</f>
        <v>0</v>
      </c>
      <c r="M9" s="31">
        <f>'15 družstiev Pretek č. 8'!P13</f>
        <v>0</v>
      </c>
      <c r="N9" s="48">
        <f>'15 družstiev Pretek č. 8'!Q13</f>
        <v>1</v>
      </c>
      <c r="O9" s="34">
        <f>SUM(C9+F9+I9+L9)+'Priebežné poradie po 3. a 4 '!O9</f>
        <v>90</v>
      </c>
      <c r="P9" s="35">
        <f>SUM(D9+G9+J9+M9)+'Priebežné poradie po 3. a 4 '!P9</f>
        <v>612600</v>
      </c>
      <c r="Q9" s="33">
        <f t="shared" si="4"/>
        <v>5</v>
      </c>
      <c r="R9" s="51"/>
      <c r="S9" s="1"/>
      <c r="V9" s="29">
        <f t="shared" si="0"/>
        <v>5</v>
      </c>
      <c r="W9">
        <f t="shared" si="1"/>
        <v>2</v>
      </c>
      <c r="X9">
        <f t="shared" si="2"/>
        <v>5.0019999999999998</v>
      </c>
      <c r="AA9">
        <f t="shared" si="3"/>
        <v>5</v>
      </c>
    </row>
    <row r="10" spans="1:27" ht="35.1" customHeight="1" thickBot="1" x14ac:dyDescent="0.3">
      <c r="A10" s="6">
        <v>6</v>
      </c>
      <c r="B10" s="105" t="str">
        <f>'15 družstiev Pretek č. 4'!B15</f>
        <v>Košice                         Method Team</v>
      </c>
      <c r="C10" s="30">
        <f>'15 družstiev Pretek č. 5'!O15</f>
        <v>0</v>
      </c>
      <c r="D10" s="31">
        <f>'15 družstiev Pretek č. 5'!P15</f>
        <v>0</v>
      </c>
      <c r="E10" s="80">
        <f>'15 družstiev Pretek č. 5'!Q15</f>
        <v>1</v>
      </c>
      <c r="F10" s="30">
        <f>'15 družstiev Pretek č. 6'!O15</f>
        <v>0</v>
      </c>
      <c r="G10" s="31">
        <f>'15 družstiev Pretek č. 6'!P15</f>
        <v>0</v>
      </c>
      <c r="H10" s="80">
        <f>'15 družstiev Pretek č. 6'!Q15</f>
        <v>1</v>
      </c>
      <c r="I10" s="30">
        <f>'15 družstiev Pretek č. 7'!O15</f>
        <v>0</v>
      </c>
      <c r="J10" s="31">
        <f>'15 družstiev Pretek č. 7'!P15</f>
        <v>0</v>
      </c>
      <c r="K10" s="80">
        <f>'15 družstiev Pretek č. 7'!Q15</f>
        <v>1</v>
      </c>
      <c r="L10" s="30">
        <f>'15 družstiev Pretek č. 8'!O15</f>
        <v>0</v>
      </c>
      <c r="M10" s="31">
        <f>'15 družstiev Pretek č. 8'!P15</f>
        <v>0</v>
      </c>
      <c r="N10" s="48">
        <f>'15 družstiev Pretek č. 8'!Q15</f>
        <v>1</v>
      </c>
      <c r="O10" s="34">
        <f>SUM(C10+F10+I10+L10)+'Priebežné poradie po 3. a 4 '!O10</f>
        <v>99</v>
      </c>
      <c r="P10" s="35">
        <f>SUM(D10+G10+J10+M10)+'Priebežné poradie po 3. a 4 '!P10</f>
        <v>508400</v>
      </c>
      <c r="Q10" s="33">
        <f t="shared" si="4"/>
        <v>8</v>
      </c>
      <c r="R10" s="1"/>
      <c r="S10" s="1"/>
      <c r="V10" s="29">
        <f t="shared" si="0"/>
        <v>8</v>
      </c>
      <c r="W10">
        <f t="shared" si="1"/>
        <v>9</v>
      </c>
      <c r="X10">
        <f t="shared" si="2"/>
        <v>8.0090000000000003</v>
      </c>
      <c r="AA10">
        <f t="shared" si="3"/>
        <v>8</v>
      </c>
    </row>
    <row r="11" spans="1:27" ht="35.1" customHeight="1" thickBot="1" x14ac:dyDescent="0.3">
      <c r="A11" s="2">
        <v>7</v>
      </c>
      <c r="B11" s="105" t="str">
        <f>'15 družstiev Pretek č. 4'!B17</f>
        <v>Partizánske                     MFT</v>
      </c>
      <c r="C11" s="30">
        <f>'15 družstiev Pretek č. 5'!O17</f>
        <v>0</v>
      </c>
      <c r="D11" s="31">
        <f>'15 družstiev Pretek č. 5'!P17</f>
        <v>0</v>
      </c>
      <c r="E11" s="80">
        <f>'15 družstiev Pretek č. 5'!Q17</f>
        <v>1</v>
      </c>
      <c r="F11" s="30">
        <f>'15 družstiev Pretek č. 6'!O17</f>
        <v>0</v>
      </c>
      <c r="G11" s="31">
        <f>'15 družstiev Pretek č. 6'!P17</f>
        <v>0</v>
      </c>
      <c r="H11" s="80">
        <f>'15 družstiev Pretek č. 6'!Q17</f>
        <v>1</v>
      </c>
      <c r="I11" s="30">
        <f>'15 družstiev Pretek č. 7'!O17</f>
        <v>0</v>
      </c>
      <c r="J11" s="31">
        <f>'15 družstiev Pretek č. 7'!P17</f>
        <v>0</v>
      </c>
      <c r="K11" s="80">
        <f>'15 družstiev Pretek č. 7'!Q17</f>
        <v>1</v>
      </c>
      <c r="L11" s="30">
        <f>'15 družstiev Pretek č. 8'!O17</f>
        <v>0</v>
      </c>
      <c r="M11" s="31">
        <f>'15 družstiev Pretek č. 8'!P17</f>
        <v>0</v>
      </c>
      <c r="N11" s="48">
        <f>'15 družstiev Pretek č. 8'!Q17</f>
        <v>1</v>
      </c>
      <c r="O11" s="34">
        <f>SUM(C11+F11+I11+L11)+'Priebežné poradie po 3. a 4 '!O11</f>
        <v>81</v>
      </c>
      <c r="P11" s="35">
        <f>SUM(D11+G11+J11+M11)+'Priebežné poradie po 3. a 4 '!P11</f>
        <v>605350</v>
      </c>
      <c r="Q11" s="33">
        <f t="shared" si="4"/>
        <v>2</v>
      </c>
      <c r="R11" s="1"/>
      <c r="S11" s="1"/>
      <c r="V11" s="29">
        <f t="shared" si="0"/>
        <v>2</v>
      </c>
      <c r="W11">
        <f t="shared" si="1"/>
        <v>3</v>
      </c>
      <c r="X11">
        <f t="shared" si="2"/>
        <v>2.0030000000000001</v>
      </c>
      <c r="AA11">
        <f t="shared" si="3"/>
        <v>2</v>
      </c>
    </row>
    <row r="12" spans="1:27" ht="35.1" customHeight="1" thickBot="1" x14ac:dyDescent="0.3">
      <c r="A12" s="6">
        <v>8</v>
      </c>
      <c r="B12" s="105" t="str">
        <f>'15 družstiev Pretek č. 4'!B19</f>
        <v>Šamorín                          NLF Rybostrov</v>
      </c>
      <c r="C12" s="30">
        <f>'15 družstiev Pretek č. 5'!O19</f>
        <v>0</v>
      </c>
      <c r="D12" s="31">
        <f>'15 družstiev Pretek č. 5'!P19</f>
        <v>0</v>
      </c>
      <c r="E12" s="80">
        <f>'15 družstiev Pretek č. 5'!Q19</f>
        <v>1</v>
      </c>
      <c r="F12" s="30">
        <f>'15 družstiev Pretek č. 6'!O19</f>
        <v>0</v>
      </c>
      <c r="G12" s="31">
        <f>'15 družstiev Pretek č. 6'!P19</f>
        <v>0</v>
      </c>
      <c r="H12" s="80">
        <f>'15 družstiev Pretek č. 6'!Q19</f>
        <v>1</v>
      </c>
      <c r="I12" s="30">
        <f>'15 družstiev Pretek č. 7'!O19</f>
        <v>0</v>
      </c>
      <c r="J12" s="31">
        <f>'15 družstiev Pretek č. 7'!P19</f>
        <v>0</v>
      </c>
      <c r="K12" s="80">
        <f>'15 družstiev Pretek č. 7'!Q19</f>
        <v>1</v>
      </c>
      <c r="L12" s="30">
        <f>'15 družstiev Pretek č. 8'!O19</f>
        <v>0</v>
      </c>
      <c r="M12" s="31">
        <f>'15 družstiev Pretek č. 8'!P19</f>
        <v>0</v>
      </c>
      <c r="N12" s="48">
        <f>'15 družstiev Pretek č. 8'!Q19</f>
        <v>1</v>
      </c>
      <c r="O12" s="34">
        <f>SUM(C12+F12+I12+L12)+'Priebežné poradie po 3. a 4 '!O12</f>
        <v>110.5</v>
      </c>
      <c r="P12" s="35">
        <f>SUM(D12+G12+J12+M12)+'Priebežné poradie po 3. a 4 '!P12</f>
        <v>522425</v>
      </c>
      <c r="Q12" s="33">
        <f t="shared" si="4"/>
        <v>10</v>
      </c>
      <c r="R12" s="1"/>
      <c r="S12" s="1"/>
      <c r="V12" s="29">
        <f t="shared" si="0"/>
        <v>10</v>
      </c>
      <c r="W12">
        <f t="shared" si="1"/>
        <v>7</v>
      </c>
      <c r="X12">
        <f t="shared" si="2"/>
        <v>10.007</v>
      </c>
      <c r="AA12">
        <f t="shared" si="3"/>
        <v>10</v>
      </c>
    </row>
    <row r="13" spans="1:27" ht="35.1" customHeight="1" thickBot="1" x14ac:dyDescent="0.3">
      <c r="A13" s="2">
        <v>9</v>
      </c>
      <c r="B13" s="105" t="str">
        <f>'15 družstiev Pretek č. 4'!B21</f>
        <v>Turčianske Teplice A      Cyril a Metod</v>
      </c>
      <c r="C13" s="30">
        <f>'15 družstiev Pretek č. 5'!O21</f>
        <v>0</v>
      </c>
      <c r="D13" s="31">
        <f>'15 družstiev Pretek č. 5'!P21</f>
        <v>0</v>
      </c>
      <c r="E13" s="80">
        <f>'15 družstiev Pretek č. 5'!Q21</f>
        <v>1</v>
      </c>
      <c r="F13" s="30">
        <f>'15 družstiev Pretek č. 6'!O21</f>
        <v>0</v>
      </c>
      <c r="G13" s="31">
        <f>'15 družstiev Pretek č. 6'!P21</f>
        <v>0</v>
      </c>
      <c r="H13" s="80">
        <f>'15 družstiev Pretek č. 6'!Q21</f>
        <v>1</v>
      </c>
      <c r="I13" s="30">
        <f>'15 družstiev Pretek č. 7'!O21</f>
        <v>0</v>
      </c>
      <c r="J13" s="31">
        <f>'15 družstiev Pretek č. 7'!P21</f>
        <v>0</v>
      </c>
      <c r="K13" s="80">
        <f>'15 družstiev Pretek č. 7'!Q21</f>
        <v>1</v>
      </c>
      <c r="L13" s="30">
        <f>'15 družstiev Pretek č. 8'!O21</f>
        <v>0</v>
      </c>
      <c r="M13" s="31">
        <f>'15 družstiev Pretek č. 8'!P21</f>
        <v>0</v>
      </c>
      <c r="N13" s="48">
        <f>'15 družstiev Pretek č. 8'!Q21</f>
        <v>1</v>
      </c>
      <c r="O13" s="34">
        <f>SUM(C13+F13+I13+L13)+'Priebežné poradie po 3. a 4 '!O13</f>
        <v>107</v>
      </c>
      <c r="P13" s="35">
        <f>SUM(D13+G13+J13+M13)+'Priebežné poradie po 3. a 4 '!P13</f>
        <v>507550</v>
      </c>
      <c r="Q13" s="33">
        <f t="shared" si="4"/>
        <v>9</v>
      </c>
      <c r="R13" s="1"/>
      <c r="S13" s="1"/>
      <c r="V13" s="29">
        <f t="shared" si="0"/>
        <v>9</v>
      </c>
      <c r="W13">
        <f t="shared" si="1"/>
        <v>10</v>
      </c>
      <c r="X13">
        <f t="shared" si="2"/>
        <v>9.01</v>
      </c>
      <c r="AA13">
        <f t="shared" si="3"/>
        <v>9</v>
      </c>
    </row>
    <row r="14" spans="1:27" ht="35.1" customHeight="1" thickBot="1" x14ac:dyDescent="0.3">
      <c r="A14" s="6">
        <v>10</v>
      </c>
      <c r="B14" s="105" t="str">
        <f>'15 družstiev Pretek č. 4'!B23</f>
        <v>Turčianske Teplice B    TEAM MAVER</v>
      </c>
      <c r="C14" s="30">
        <f>'15 družstiev Pretek č. 5'!O23</f>
        <v>0</v>
      </c>
      <c r="D14" s="31">
        <f>'15 družstiev Pretek č. 5'!P23</f>
        <v>0</v>
      </c>
      <c r="E14" s="80">
        <f>'15 družstiev Pretek č. 5'!Q23</f>
        <v>1</v>
      </c>
      <c r="F14" s="30">
        <f>'15 družstiev Pretek č. 6'!O23</f>
        <v>0</v>
      </c>
      <c r="G14" s="31">
        <f>'15 družstiev Pretek č. 6'!P23</f>
        <v>0</v>
      </c>
      <c r="H14" s="80">
        <f>'15 družstiev Pretek č. 6'!Q23</f>
        <v>1</v>
      </c>
      <c r="I14" s="30">
        <f>'15 družstiev Pretek č. 7'!O23</f>
        <v>0</v>
      </c>
      <c r="J14" s="31">
        <f>'15 družstiev Pretek č. 7'!P23</f>
        <v>0</v>
      </c>
      <c r="K14" s="80">
        <f>'15 družstiev Pretek č. 7'!Q23</f>
        <v>1</v>
      </c>
      <c r="L14" s="30">
        <f>'15 družstiev Pretek č. 8'!O23</f>
        <v>0</v>
      </c>
      <c r="M14" s="31">
        <f>'15 družstiev Pretek č. 8'!P23</f>
        <v>0</v>
      </c>
      <c r="N14" s="48">
        <f>'15 družstiev Pretek č. 8'!Q23</f>
        <v>1</v>
      </c>
      <c r="O14" s="34">
        <f>SUM(C14+F14+I14+L14)+'Priebežné poradie po 3. a 4 '!O14</f>
        <v>90.5</v>
      </c>
      <c r="P14" s="35">
        <f>SUM(D14+G14+J14+M14)+'Priebežné poradie po 3. a 4 '!P14</f>
        <v>590850</v>
      </c>
      <c r="Q14" s="33">
        <f t="shared" si="4"/>
        <v>6</v>
      </c>
      <c r="R14" s="52"/>
      <c r="S14" s="1"/>
      <c r="V14" s="29">
        <f t="shared" si="0"/>
        <v>6</v>
      </c>
      <c r="W14">
        <f t="shared" si="1"/>
        <v>4</v>
      </c>
      <c r="X14">
        <f t="shared" si="2"/>
        <v>6.0039999999999996</v>
      </c>
      <c r="AA14">
        <f t="shared" si="3"/>
        <v>6</v>
      </c>
    </row>
    <row r="15" spans="1:27" ht="35.1" customHeight="1" x14ac:dyDescent="0.25">
      <c r="A15" s="6">
        <v>11</v>
      </c>
      <c r="B15" s="105" t="str">
        <f>'15 družstiev Pretek č. 4'!B25</f>
        <v>Veľký Meder</v>
      </c>
      <c r="C15" s="30">
        <f>'15 družstiev Pretek č. 5'!O25</f>
        <v>0</v>
      </c>
      <c r="D15" s="31">
        <f>'15 družstiev Pretek č. 5'!P25</f>
        <v>0</v>
      </c>
      <c r="E15" s="80">
        <f>'15 družstiev Pretek č. 5'!Q25</f>
        <v>1</v>
      </c>
      <c r="F15" s="30">
        <f>'15 družstiev Pretek č. 6'!O25</f>
        <v>0</v>
      </c>
      <c r="G15" s="31">
        <f>'15 družstiev Pretek č. 6'!P25</f>
        <v>0</v>
      </c>
      <c r="H15" s="80">
        <f>'15 družstiev Pretek č. 6'!Q25</f>
        <v>1</v>
      </c>
      <c r="I15" s="30">
        <f>'15 družstiev Pretek č. 7'!O25</f>
        <v>0</v>
      </c>
      <c r="J15" s="31">
        <f>'15 družstiev Pretek č. 7'!P25</f>
        <v>0</v>
      </c>
      <c r="K15" s="80">
        <f>'15 družstiev Pretek č. 7'!Q25</f>
        <v>1</v>
      </c>
      <c r="L15" s="30">
        <f>'15 družstiev Pretek č. 8'!O25</f>
        <v>0</v>
      </c>
      <c r="M15" s="31">
        <f>'15 družstiev Pretek č. 8'!P25</f>
        <v>0</v>
      </c>
      <c r="N15" s="48">
        <f>'15 družstiev Pretek č. 8'!Q25</f>
        <v>1</v>
      </c>
      <c r="O15" s="34">
        <f>SUM(C15+F15+I15+L15)+'Priebežné poradie po 3. a 4 '!O15</f>
        <v>86</v>
      </c>
      <c r="P15" s="35">
        <f>SUM(D15+G15+J15+M15)+'Priebežné poradie po 3. a 4 '!P15</f>
        <v>589025</v>
      </c>
      <c r="Q15" s="33">
        <f t="shared" si="4"/>
        <v>3</v>
      </c>
      <c r="R15" s="1"/>
      <c r="S15" s="1"/>
      <c r="V15" s="29">
        <f t="shared" si="0"/>
        <v>3</v>
      </c>
      <c r="W15">
        <f t="shared" si="1"/>
        <v>5</v>
      </c>
      <c r="X15">
        <f t="shared" si="2"/>
        <v>3.0049999999999999</v>
      </c>
      <c r="AA15">
        <f t="shared" si="3"/>
        <v>3</v>
      </c>
    </row>
    <row r="16" spans="1:27" ht="35.1" hidden="1" customHeight="1" thickBot="1" x14ac:dyDescent="0.3">
      <c r="A16" s="104">
        <v>12</v>
      </c>
      <c r="B16" s="127">
        <f>'15 družstiev Pretek č. 4'!B27</f>
        <v>0</v>
      </c>
      <c r="C16" s="30">
        <f>'15 družstiev Pretek č. 5'!O27</f>
        <v>51</v>
      </c>
      <c r="D16" s="31">
        <f>'15 družstiev Pretek č. 5'!P27</f>
        <v>-16</v>
      </c>
      <c r="E16" s="128">
        <f>'15 družstiev Pretek č. 5'!Q27</f>
        <v>12</v>
      </c>
      <c r="F16" s="30">
        <f>'15 družstiev Pretek č. 6'!O27</f>
        <v>51</v>
      </c>
      <c r="G16" s="31">
        <f>'15 družstiev Pretek č. 6'!P27</f>
        <v>-16</v>
      </c>
      <c r="H16" s="128">
        <f>'15 družstiev Pretek č. 6'!Q27</f>
        <v>12</v>
      </c>
      <c r="I16" s="30">
        <f>'15 družstiev Pretek č. 7'!O27</f>
        <v>51</v>
      </c>
      <c r="J16" s="31">
        <f>'15 družstiev Pretek č. 7'!P27</f>
        <v>-16</v>
      </c>
      <c r="K16" s="128">
        <f>'15 družstiev Pretek č. 7'!Q27</f>
        <v>12</v>
      </c>
      <c r="L16" s="30">
        <f>'15 družstiev Pretek č. 8'!O27</f>
        <v>51</v>
      </c>
      <c r="M16" s="31">
        <f>'15 družstiev Pretek č. 8'!P27</f>
        <v>-16</v>
      </c>
      <c r="N16" s="129">
        <f>'15 družstiev Pretek č. 8'!Q27</f>
        <v>12</v>
      </c>
      <c r="O16" s="114">
        <f>SUM(C16+F16+I16+L16)+'Priebežné poradie po 3. a 4 '!O16</f>
        <v>408</v>
      </c>
      <c r="P16" s="35">
        <f>SUM(D16+G16+J16+M16)+'Priebežné poradie po 3. a 4 '!P16</f>
        <v>-128</v>
      </c>
      <c r="Q16" s="33">
        <f t="shared" si="4"/>
        <v>12</v>
      </c>
      <c r="R16" s="1"/>
      <c r="S16" s="1"/>
      <c r="V16" s="29">
        <f t="shared" si="0"/>
        <v>12</v>
      </c>
      <c r="W16">
        <f t="shared" si="1"/>
        <v>12</v>
      </c>
      <c r="X16">
        <f t="shared" si="2"/>
        <v>12.012</v>
      </c>
      <c r="AA16">
        <f t="shared" si="3"/>
        <v>12</v>
      </c>
    </row>
    <row r="17" spans="1:27" ht="35.1" hidden="1" customHeight="1" thickBot="1" x14ac:dyDescent="0.3">
      <c r="A17" s="104">
        <v>13</v>
      </c>
      <c r="B17" s="127">
        <f>'15 družstiev Pretek č. 4'!B29</f>
        <v>0</v>
      </c>
      <c r="C17" s="30">
        <f>'15 družstiev Pretek č. 5'!O29</f>
        <v>51</v>
      </c>
      <c r="D17" s="122">
        <f>'15 družstiev Pretek č. 5'!P29</f>
        <v>-16</v>
      </c>
      <c r="E17" s="135">
        <f>'15 družstiev Pretek č. 5'!Q29</f>
        <v>12</v>
      </c>
      <c r="F17" s="30">
        <f>'15 družstiev Pretek č. 6'!O29</f>
        <v>51</v>
      </c>
      <c r="G17" s="122">
        <f>'15 družstiev Pretek č. 6'!P29</f>
        <v>-16</v>
      </c>
      <c r="H17" s="135">
        <f>'15 družstiev Pretek č. 6'!Q29</f>
        <v>12</v>
      </c>
      <c r="I17" s="30">
        <f>'15 družstiev Pretek č. 7'!O29</f>
        <v>51</v>
      </c>
      <c r="J17" s="122">
        <f>'15 družstiev Pretek č. 7'!P29</f>
        <v>-16</v>
      </c>
      <c r="K17" s="135">
        <f>'15 družstiev Pretek č. 7'!Q29</f>
        <v>12</v>
      </c>
      <c r="L17" s="30">
        <f>'15 družstiev Pretek č. 8'!O29</f>
        <v>51</v>
      </c>
      <c r="M17" s="122">
        <f>'15 družstiev Pretek č. 8'!P29</f>
        <v>-16</v>
      </c>
      <c r="N17" s="135">
        <f>'15 družstiev Pretek č. 8'!Q29</f>
        <v>12</v>
      </c>
      <c r="O17" s="114">
        <f>SUM(C17+F17+I17+L17)+'Priebežné poradie po 3. a 4 '!O17</f>
        <v>408</v>
      </c>
      <c r="P17" s="35">
        <f>SUM(D17+G17+J17+M17)+'Priebežné poradie po 3. a 4 '!P17</f>
        <v>-128</v>
      </c>
      <c r="Q17" s="33">
        <f t="shared" ref="Q17:Q19" si="5">AA17</f>
        <v>12</v>
      </c>
      <c r="R17" s="1"/>
      <c r="S17" s="1"/>
      <c r="V17" s="29">
        <f t="shared" si="0"/>
        <v>12</v>
      </c>
      <c r="W17">
        <f t="shared" si="1"/>
        <v>12</v>
      </c>
      <c r="X17">
        <f>V17+W17*0.001</f>
        <v>12.012</v>
      </c>
      <c r="AA17">
        <f t="shared" si="3"/>
        <v>12</v>
      </c>
    </row>
    <row r="18" spans="1:27" ht="35.1" hidden="1" customHeight="1" thickBot="1" x14ac:dyDescent="0.3">
      <c r="A18" s="3">
        <v>14</v>
      </c>
      <c r="B18" s="107">
        <f>'15 družstiev Pretek č. 4'!B31</f>
        <v>0</v>
      </c>
      <c r="C18" s="126">
        <f>'15 družstiev Pretek č. 5'!O31</f>
        <v>51</v>
      </c>
      <c r="D18" s="126">
        <f>'15 družstiev Pretek č. 5'!P31</f>
        <v>-16</v>
      </c>
      <c r="E18" s="126">
        <f>'15 družstiev Pretek č. 5'!Q31</f>
        <v>12</v>
      </c>
      <c r="F18" s="126">
        <f>'15 družstiev Pretek č. 6'!O31</f>
        <v>51</v>
      </c>
      <c r="G18" s="126">
        <f>'15 družstiev Pretek č. 6'!P31</f>
        <v>-16</v>
      </c>
      <c r="H18" s="126">
        <f>'15 družstiev Pretek č. 6'!Q31</f>
        <v>12</v>
      </c>
      <c r="I18" s="126">
        <f>'15 družstiev Pretek č. 7'!O31</f>
        <v>51</v>
      </c>
      <c r="J18" s="126">
        <f>'15 družstiev Pretek č. 7'!P31</f>
        <v>-16</v>
      </c>
      <c r="K18" s="126">
        <f>'15 družstiev Pretek č. 7'!Q31</f>
        <v>12</v>
      </c>
      <c r="L18" s="126">
        <f>'15 družstiev Pretek č. 8'!O31</f>
        <v>51</v>
      </c>
      <c r="M18" s="126">
        <f>'15 družstiev Pretek č. 8'!P31</f>
        <v>-16</v>
      </c>
      <c r="N18" s="126">
        <f>'15 družstiev Pretek č. 8'!Q31</f>
        <v>12</v>
      </c>
      <c r="O18" s="38">
        <f>SUM(C18+F18+I18+L18)+'Priebežné poradie po 3. a 4 '!O18</f>
        <v>408</v>
      </c>
      <c r="P18" s="39">
        <f>SUM(D18+G18+J18+M18)+'Priebežné poradie po 3. a 4 '!P18</f>
        <v>-128</v>
      </c>
      <c r="Q18" s="81">
        <f t="shared" si="5"/>
        <v>12</v>
      </c>
      <c r="R18" s="1"/>
      <c r="S18" s="1"/>
      <c r="V18" s="29">
        <f t="shared" si="0"/>
        <v>12</v>
      </c>
      <c r="W18">
        <f t="shared" si="1"/>
        <v>12</v>
      </c>
      <c r="X18">
        <f t="shared" ref="X18:X19" si="6">V18+W18*0.001</f>
        <v>12.012</v>
      </c>
      <c r="AA18">
        <f t="shared" si="3"/>
        <v>12</v>
      </c>
    </row>
    <row r="19" spans="1:27" ht="35.1" hidden="1" customHeight="1" thickBot="1" x14ac:dyDescent="0.3">
      <c r="A19" s="3">
        <v>15</v>
      </c>
      <c r="B19" s="105" t="str">
        <f>'15 družstiev Pretek č. 4'!B33</f>
        <v>B</v>
      </c>
      <c r="C19" s="126">
        <f>'15 družstiev Pretek č. 5'!O33</f>
        <v>51</v>
      </c>
      <c r="D19" s="126">
        <f>'15 družstiev Pretek č. 5'!P33</f>
        <v>-16</v>
      </c>
      <c r="E19" s="126">
        <f>'15 družstiev Pretek č. 5'!Q33</f>
        <v>12</v>
      </c>
      <c r="F19" s="126">
        <f>'15 družstiev Pretek č. 6'!O33</f>
        <v>51</v>
      </c>
      <c r="G19" s="126">
        <f>'15 družstiev Pretek č. 6'!P33</f>
        <v>-16</v>
      </c>
      <c r="H19" s="126">
        <f>'15 družstiev Pretek č. 6'!Q33</f>
        <v>12</v>
      </c>
      <c r="I19" s="126">
        <f>'15 družstiev Pretek č. 7'!O33</f>
        <v>51</v>
      </c>
      <c r="J19" s="126">
        <f>'15 družstiev Pretek č. 7'!P33</f>
        <v>-16</v>
      </c>
      <c r="K19" s="126">
        <f>'15 družstiev Pretek č. 7'!Q33</f>
        <v>12</v>
      </c>
      <c r="L19" s="126">
        <f>'15 družstiev Pretek č. 8'!O33</f>
        <v>51</v>
      </c>
      <c r="M19" s="126">
        <f>'15 družstiev Pretek č. 8'!P33</f>
        <v>-16</v>
      </c>
      <c r="N19" s="126">
        <f>'15 družstiev Pretek č. 8'!Q33</f>
        <v>12</v>
      </c>
      <c r="O19" s="38">
        <f>SUM(C19+F19+I19+L19)+'Priebežné poradie po 3. a 4 '!O19</f>
        <v>408</v>
      </c>
      <c r="P19" s="39">
        <f>SUM(D19+G19+J19+M19)+'Priebežné poradie po 3. a 4 '!P19</f>
        <v>-128</v>
      </c>
      <c r="Q19" s="81">
        <f t="shared" si="5"/>
        <v>12</v>
      </c>
      <c r="R19" s="1"/>
      <c r="S19" s="1"/>
      <c r="V19" s="29">
        <f t="shared" si="0"/>
        <v>12</v>
      </c>
      <c r="W19">
        <f t="shared" si="1"/>
        <v>12</v>
      </c>
      <c r="X19">
        <f t="shared" si="6"/>
        <v>12.012</v>
      </c>
      <c r="AA19">
        <f t="shared" si="3"/>
        <v>12</v>
      </c>
    </row>
    <row r="20" spans="1:27" ht="27.75" customHeight="1" x14ac:dyDescent="0.3">
      <c r="A20" s="196" t="s">
        <v>66</v>
      </c>
      <c r="B20" s="196"/>
      <c r="C20" s="196"/>
      <c r="D20" s="196"/>
      <c r="E20" s="196"/>
      <c r="F20" s="196"/>
      <c r="G20" s="196"/>
      <c r="H20" s="196"/>
      <c r="I20" s="196"/>
      <c r="J20" s="196"/>
      <c r="K20" s="196"/>
      <c r="L20" s="196"/>
      <c r="M20" s="196"/>
      <c r="N20" s="196"/>
      <c r="O20" s="196"/>
      <c r="P20" s="196"/>
      <c r="Q20" s="196"/>
      <c r="R20" s="20"/>
      <c r="S20" s="20"/>
    </row>
    <row r="21" spans="1:27" ht="20.100000000000001" customHeight="1" x14ac:dyDescent="0.25">
      <c r="A21" s="1"/>
      <c r="B21" s="1"/>
      <c r="C21" s="1"/>
      <c r="D21" s="1"/>
      <c r="E21" s="1"/>
      <c r="F21" s="1"/>
      <c r="G21" s="1"/>
      <c r="H21" s="1"/>
      <c r="I21" s="1"/>
      <c r="J21" s="1"/>
      <c r="K21" s="1"/>
      <c r="L21" s="1"/>
      <c r="M21" s="1"/>
      <c r="N21" s="1"/>
      <c r="O21" s="1"/>
      <c r="P21" s="1"/>
      <c r="Q21" s="1"/>
      <c r="R21" s="1"/>
      <c r="S21" s="1"/>
    </row>
    <row r="22" spans="1:27" ht="20.100000000000001" customHeight="1" x14ac:dyDescent="0.25"/>
    <row r="23" spans="1:27" ht="20.100000000000001" customHeight="1" x14ac:dyDescent="0.25"/>
    <row r="24" spans="1:27" ht="20.100000000000001" customHeight="1" x14ac:dyDescent="0.25"/>
    <row r="25" spans="1:27" ht="20.100000000000001" customHeight="1" x14ac:dyDescent="0.25"/>
    <row r="26" spans="1:27" ht="20.100000000000001" customHeight="1" x14ac:dyDescent="0.25"/>
    <row r="27" spans="1:27" ht="20.100000000000001" customHeight="1" x14ac:dyDescent="0.25"/>
    <row r="28" spans="1:27" ht="20.100000000000001" customHeight="1" x14ac:dyDescent="0.25"/>
    <row r="29" spans="1:27" ht="20.100000000000001" customHeight="1" x14ac:dyDescent="0.25"/>
  </sheetData>
  <sheetProtection selectLockedCells="1"/>
  <mergeCells count="24">
    <mergeCell ref="A20:Q20"/>
    <mergeCell ref="K3:K4"/>
    <mergeCell ref="L3:L4"/>
    <mergeCell ref="M3:M4"/>
    <mergeCell ref="N3:N4"/>
    <mergeCell ref="O3:O4"/>
    <mergeCell ref="P3:P4"/>
    <mergeCell ref="E3:E4"/>
    <mergeCell ref="F3:F4"/>
    <mergeCell ref="G3:G4"/>
    <mergeCell ref="H3:H4"/>
    <mergeCell ref="I3:I4"/>
    <mergeCell ref="J3:J4"/>
    <mergeCell ref="A1:Q1"/>
    <mergeCell ref="A2:A4"/>
    <mergeCell ref="B2:B4"/>
    <mergeCell ref="C2:E2"/>
    <mergeCell ref="F2:H2"/>
    <mergeCell ref="I2:K2"/>
    <mergeCell ref="L2:N2"/>
    <mergeCell ref="O2:Q2"/>
    <mergeCell ref="C3:C4"/>
    <mergeCell ref="D3:D4"/>
    <mergeCell ref="Q3:Q4"/>
  </mergeCells>
  <printOptions horizontalCentered="1"/>
  <pageMargins left="0.19685039370078741" right="0.19685039370078741" top="0.78740157480314965" bottom="0.39370078740157483" header="0" footer="0"/>
  <pageSetup paperSize="9" scale="83" orientation="landscape" r:id="rId1"/>
  <headerFooter alignWithMargins="0"/>
  <rowBreaks count="1" manualBreakCount="1">
    <brk id="19" max="1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H33"/>
  <sheetViews>
    <sheetView workbookViewId="0"/>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9" max="9" width="0" hidden="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15" max="15" width="14.88671875" bestFit="1" customWidth="1"/>
    <col min="20" max="20" width="15.5546875" bestFit="1" customWidth="1"/>
    <col min="21" max="21" width="26.6640625" bestFit="1" customWidth="1"/>
    <col min="22" max="22" width="30.44140625" bestFit="1" customWidth="1"/>
    <col min="23" max="23" width="15.5546875" bestFit="1" customWidth="1"/>
    <col min="24" max="24" width="14.88671875" bestFit="1" customWidth="1"/>
    <col min="26" max="26" width="3.44140625" customWidth="1"/>
    <col min="27" max="27" width="4.6640625" customWidth="1"/>
    <col min="29" max="29" width="15.5546875" bestFit="1" customWidth="1"/>
    <col min="30" max="30" width="26.6640625" bestFit="1" customWidth="1"/>
    <col min="31" max="31" width="30.44140625" bestFit="1" customWidth="1"/>
    <col min="32" max="32" width="15.5546875" bestFit="1" customWidth="1"/>
    <col min="33" max="33" width="14.88671875" bestFit="1" customWidth="1"/>
  </cols>
  <sheetData>
    <row r="1" spans="1:34" ht="45" customHeight="1" x14ac:dyDescent="0.25">
      <c r="A1" s="54"/>
      <c r="B1" s="280" t="s">
        <v>81</v>
      </c>
      <c r="C1" s="280"/>
      <c r="D1" s="280"/>
      <c r="E1" s="280"/>
      <c r="F1" s="280"/>
      <c r="G1" s="281"/>
      <c r="H1" s="50"/>
      <c r="J1" s="54"/>
      <c r="K1" s="280" t="s">
        <v>82</v>
      </c>
      <c r="L1" s="280"/>
      <c r="M1" s="280"/>
      <c r="N1" s="280"/>
      <c r="O1" s="280"/>
      <c r="P1" s="281"/>
      <c r="Q1" s="50"/>
      <c r="S1" s="54"/>
      <c r="T1" s="280" t="s">
        <v>83</v>
      </c>
      <c r="U1" s="280"/>
      <c r="V1" s="280"/>
      <c r="W1" s="280"/>
      <c r="X1" s="280"/>
      <c r="Y1" s="281"/>
      <c r="Z1" s="50"/>
      <c r="AB1" s="54"/>
      <c r="AC1" s="280" t="s">
        <v>84</v>
      </c>
      <c r="AD1" s="280"/>
      <c r="AE1" s="280"/>
      <c r="AF1" s="280"/>
      <c r="AG1" s="280"/>
      <c r="AH1" s="281"/>
    </row>
    <row r="2" spans="1:34" ht="45" customHeight="1" thickBot="1" x14ac:dyDescent="0.3">
      <c r="A2" s="55"/>
      <c r="B2" s="282" t="str">
        <f xml:space="preserve">  '15 družstiev Pretek č. 1'!$C$1</f>
        <v>Miesto preteku:  Starý Les</v>
      </c>
      <c r="C2" s="282"/>
      <c r="D2" s="282"/>
      <c r="E2" s="283" t="str">
        <f>'15 družstiev Pretek č. 1'!$J$1</f>
        <v>Dátum :  2.5.2026</v>
      </c>
      <c r="F2" s="283"/>
      <c r="G2" s="284"/>
      <c r="H2" s="173"/>
      <c r="J2" s="55"/>
      <c r="K2" s="282" t="str">
        <f xml:space="preserve">  '15 družstiev Pretek č. 1'!$C$1</f>
        <v>Miesto preteku:  Starý Les</v>
      </c>
      <c r="L2" s="282"/>
      <c r="M2" s="282"/>
      <c r="N2" s="283" t="str">
        <f>'15 družstiev Pretek č. 1'!$J$1</f>
        <v>Dátum :  2.5.2026</v>
      </c>
      <c r="O2" s="283"/>
      <c r="P2" s="284"/>
      <c r="Q2" s="56"/>
      <c r="S2" s="55"/>
      <c r="T2" s="282" t="str">
        <f xml:space="preserve">  '15 družstiev Pretek č. 1'!$C$1</f>
        <v>Miesto preteku:  Starý Les</v>
      </c>
      <c r="U2" s="282"/>
      <c r="V2" s="282"/>
      <c r="W2" s="283" t="str">
        <f>'15 družstiev Pretek č. 1'!$J$1</f>
        <v>Dátum :  2.5.2026</v>
      </c>
      <c r="X2" s="283"/>
      <c r="Y2" s="284"/>
      <c r="Z2" s="56"/>
      <c r="AB2" s="55"/>
      <c r="AC2" s="282" t="str">
        <f xml:space="preserve">  '15 družstiev Pretek č. 1'!$C$1</f>
        <v>Miesto preteku:  Starý Les</v>
      </c>
      <c r="AD2" s="282"/>
      <c r="AE2" s="282"/>
      <c r="AF2" s="283" t="str">
        <f>'15 družstiev Pretek č. 1'!$J$1</f>
        <v>Dátum :  2.5.2026</v>
      </c>
      <c r="AG2" s="283"/>
      <c r="AH2" s="284"/>
    </row>
    <row r="3" spans="1:34" ht="34.950000000000003" customHeight="1" thickBot="1" x14ac:dyDescent="0.3">
      <c r="A3" s="163" t="s">
        <v>52</v>
      </c>
      <c r="B3" s="285" t="s">
        <v>53</v>
      </c>
      <c r="C3" s="286"/>
      <c r="D3" s="164" t="s">
        <v>54</v>
      </c>
      <c r="E3" s="165" t="s">
        <v>55</v>
      </c>
      <c r="F3" s="165" t="s">
        <v>56</v>
      </c>
      <c r="G3" s="166" t="s">
        <v>57</v>
      </c>
      <c r="H3" s="61"/>
      <c r="J3" s="163" t="s">
        <v>52</v>
      </c>
      <c r="K3" s="285" t="s">
        <v>53</v>
      </c>
      <c r="L3" s="286"/>
      <c r="M3" s="164" t="s">
        <v>54</v>
      </c>
      <c r="N3" s="165" t="s">
        <v>55</v>
      </c>
      <c r="O3" s="165" t="s">
        <v>56</v>
      </c>
      <c r="P3" s="166" t="s">
        <v>57</v>
      </c>
      <c r="Q3" s="61"/>
      <c r="S3" s="163" t="s">
        <v>52</v>
      </c>
      <c r="T3" s="285" t="s">
        <v>53</v>
      </c>
      <c r="U3" s="286"/>
      <c r="V3" s="164" t="s">
        <v>54</v>
      </c>
      <c r="W3" s="165" t="s">
        <v>55</v>
      </c>
      <c r="X3" s="165" t="s">
        <v>56</v>
      </c>
      <c r="Y3" s="166" t="s">
        <v>57</v>
      </c>
      <c r="Z3" s="61"/>
      <c r="AB3" s="163" t="s">
        <v>52</v>
      </c>
      <c r="AC3" s="285" t="s">
        <v>53</v>
      </c>
      <c r="AD3" s="286"/>
      <c r="AE3" s="164" t="s">
        <v>54</v>
      </c>
      <c r="AF3" s="165" t="s">
        <v>55</v>
      </c>
      <c r="AG3" s="165" t="s">
        <v>56</v>
      </c>
      <c r="AH3" s="166" t="s">
        <v>57</v>
      </c>
    </row>
    <row r="4" spans="1:34" ht="70.2" customHeight="1" x14ac:dyDescent="0.3">
      <c r="A4" s="167">
        <v>1</v>
      </c>
      <c r="B4" s="287" t="str">
        <f t="shared" ref="B4:B14" si="0">E19</f>
        <v>Roman Kubíček</v>
      </c>
      <c r="C4" s="288"/>
      <c r="D4" s="168" t="str">
        <f t="shared" ref="D4:D14" si="1">F19</f>
        <v>Bratislava III.                   MY Fishing SR</v>
      </c>
      <c r="E4" s="169"/>
      <c r="F4" s="169"/>
      <c r="G4" s="170"/>
      <c r="J4" s="167">
        <v>1</v>
      </c>
      <c r="K4" s="287" t="str">
        <f t="shared" ref="K4:K14" si="2">N19</f>
        <v>Ladislav Koller</v>
      </c>
      <c r="L4" s="288"/>
      <c r="M4" s="168" t="str">
        <f t="shared" ref="M4:M14" si="3">O19</f>
        <v>Galanta                            Sensas FT</v>
      </c>
      <c r="N4" s="169"/>
      <c r="O4" s="169"/>
      <c r="P4" s="170"/>
      <c r="S4" s="176">
        <v>1</v>
      </c>
      <c r="T4" s="289" t="str">
        <f t="shared" ref="T4:T14" si="4">W19</f>
        <v>Peter Stenchlák</v>
      </c>
      <c r="U4" s="288"/>
      <c r="V4" s="168" t="str">
        <f t="shared" ref="V4:V14" si="5">X19</f>
        <v>Bratislava III.                   MY Fishing SR</v>
      </c>
      <c r="W4" s="169"/>
      <c r="X4" s="169"/>
      <c r="Y4" s="170"/>
      <c r="AB4" s="167">
        <v>1</v>
      </c>
      <c r="AC4" s="287" t="str">
        <f t="shared" ref="AC4:AC14" si="6">AF19</f>
        <v xml:space="preserve">Rastislav Dudr </v>
      </c>
      <c r="AD4" s="288"/>
      <c r="AE4" s="168" t="str">
        <f t="shared" ref="AE4:AE14" si="7">AG19</f>
        <v>Galanta                            Sensas FT</v>
      </c>
      <c r="AF4" s="169"/>
      <c r="AG4" s="169"/>
      <c r="AH4" s="170"/>
    </row>
    <row r="5" spans="1:34" ht="70.2" customHeight="1" x14ac:dyDescent="0.3">
      <c r="A5" s="66">
        <v>2</v>
      </c>
      <c r="B5" s="290" t="str">
        <f t="shared" si="0"/>
        <v>Ivan Rovenský</v>
      </c>
      <c r="C5" s="291"/>
      <c r="D5" s="67" t="str">
        <f t="shared" si="1"/>
        <v xml:space="preserve">Galanta                          Maver MFT Slovakia </v>
      </c>
      <c r="E5" s="68"/>
      <c r="F5" s="68"/>
      <c r="G5" s="69"/>
      <c r="J5" s="66">
        <v>2</v>
      </c>
      <c r="K5" s="290" t="str">
        <f t="shared" si="2"/>
        <v>Ivan Perbecký</v>
      </c>
      <c r="L5" s="291"/>
      <c r="M5" s="67" t="str">
        <f t="shared" si="3"/>
        <v>Bratislava V. B                     FT</v>
      </c>
      <c r="N5" s="68"/>
      <c r="O5" s="68"/>
      <c r="P5" s="69"/>
      <c r="S5" s="172">
        <v>2</v>
      </c>
      <c r="T5" s="292" t="str">
        <f t="shared" si="4"/>
        <v>Marián Ostrožlík</v>
      </c>
      <c r="U5" s="291"/>
      <c r="V5" s="67" t="str">
        <f t="shared" si="5"/>
        <v>Galanta                            Sensas FT</v>
      </c>
      <c r="W5" s="68"/>
      <c r="X5" s="68"/>
      <c r="Y5" s="69"/>
      <c r="AB5" s="66">
        <v>2</v>
      </c>
      <c r="AC5" s="290" t="str">
        <f t="shared" si="6"/>
        <v>Róbert Škovran ml.</v>
      </c>
      <c r="AD5" s="291"/>
      <c r="AE5" s="67" t="str">
        <f t="shared" si="7"/>
        <v>Košice                          Method Team</v>
      </c>
      <c r="AF5" s="68"/>
      <c r="AG5" s="68"/>
      <c r="AH5" s="69"/>
    </row>
    <row r="6" spans="1:34" ht="70.2" customHeight="1" x14ac:dyDescent="0.3">
      <c r="A6" s="66">
        <v>3</v>
      </c>
      <c r="B6" s="290" t="str">
        <f t="shared" si="0"/>
        <v>Patrik Molnár</v>
      </c>
      <c r="C6" s="291"/>
      <c r="D6" s="67" t="str">
        <f t="shared" si="1"/>
        <v>Košice                          Method Team</v>
      </c>
      <c r="E6" s="68"/>
      <c r="F6" s="68"/>
      <c r="G6" s="69"/>
      <c r="J6" s="66">
        <v>3</v>
      </c>
      <c r="K6" s="290" t="str">
        <f t="shared" si="2"/>
        <v>Peter Németh</v>
      </c>
      <c r="L6" s="291"/>
      <c r="M6" s="67" t="str">
        <f t="shared" si="3"/>
        <v>Šamorín                          NLF Rybostrov</v>
      </c>
      <c r="N6" s="68"/>
      <c r="O6" s="68"/>
      <c r="P6" s="69"/>
      <c r="S6" s="172">
        <v>3</v>
      </c>
      <c r="T6" s="292" t="str">
        <f t="shared" si="4"/>
        <v>Gabriel Kovalkovič st</v>
      </c>
      <c r="U6" s="291"/>
      <c r="V6" s="67" t="str">
        <f t="shared" si="5"/>
        <v>Košice                          Method Team</v>
      </c>
      <c r="W6" s="68"/>
      <c r="X6" s="68"/>
      <c r="Y6" s="69"/>
      <c r="AB6" s="66">
        <v>3</v>
      </c>
      <c r="AC6" s="290" t="str">
        <f t="shared" si="6"/>
        <v>Mário Sopúch</v>
      </c>
      <c r="AD6" s="291"/>
      <c r="AE6" s="67" t="str">
        <f t="shared" si="7"/>
        <v>Turčianske Teplice B    TEAM MAVER</v>
      </c>
      <c r="AF6" s="68"/>
      <c r="AG6" s="68"/>
      <c r="AH6" s="69"/>
    </row>
    <row r="7" spans="1:34" ht="70.2" customHeight="1" x14ac:dyDescent="0.3">
      <c r="A7" s="66">
        <v>4</v>
      </c>
      <c r="B7" s="290" t="str">
        <f t="shared" si="0"/>
        <v xml:space="preserve">Mário Obert </v>
      </c>
      <c r="C7" s="291"/>
      <c r="D7" s="67" t="str">
        <f t="shared" si="1"/>
        <v>Partizánske                     MFT</v>
      </c>
      <c r="E7" s="68"/>
      <c r="F7" s="68"/>
      <c r="G7" s="69"/>
      <c r="J7" s="66">
        <v>4</v>
      </c>
      <c r="K7" s="290" t="str">
        <f t="shared" si="2"/>
        <v>Branislav Kriška</v>
      </c>
      <c r="L7" s="291"/>
      <c r="M7" s="67" t="str">
        <f t="shared" si="3"/>
        <v>Turčianske Teplice B    TEAM MAVER</v>
      </c>
      <c r="N7" s="68"/>
      <c r="O7" s="68"/>
      <c r="P7" s="69"/>
      <c r="S7" s="172">
        <v>4</v>
      </c>
      <c r="T7" s="292" t="str">
        <f t="shared" si="4"/>
        <v>Matúš Scholtz</v>
      </c>
      <c r="U7" s="291"/>
      <c r="V7" s="67" t="str">
        <f t="shared" si="5"/>
        <v>Bratislava V. B                     FT</v>
      </c>
      <c r="W7" s="68"/>
      <c r="X7" s="68"/>
      <c r="Y7" s="69"/>
      <c r="AB7" s="66">
        <v>4</v>
      </c>
      <c r="AC7" s="290" t="str">
        <f t="shared" si="6"/>
        <v>Radomír Demeš</v>
      </c>
      <c r="AD7" s="291"/>
      <c r="AE7" s="67" t="str">
        <f t="shared" si="7"/>
        <v>Partizánske                     MFT</v>
      </c>
      <c r="AF7" s="68"/>
      <c r="AG7" s="68"/>
      <c r="AH7" s="69"/>
    </row>
    <row r="8" spans="1:34" ht="70.2" customHeight="1" x14ac:dyDescent="0.3">
      <c r="A8" s="66">
        <v>5</v>
      </c>
      <c r="B8" s="290" t="str">
        <f t="shared" si="0"/>
        <v>Martin Križan</v>
      </c>
      <c r="C8" s="291"/>
      <c r="D8" s="67" t="str">
        <f t="shared" si="1"/>
        <v>Bratislava V. B                     FT</v>
      </c>
      <c r="E8" s="68"/>
      <c r="F8" s="68"/>
      <c r="G8" s="69"/>
      <c r="J8" s="66">
        <v>5</v>
      </c>
      <c r="K8" s="290" t="str">
        <f t="shared" si="2"/>
        <v>Gabriel Kovalkovič ml</v>
      </c>
      <c r="L8" s="291"/>
      <c r="M8" s="67" t="str">
        <f t="shared" si="3"/>
        <v>Košice                          Method Team</v>
      </c>
      <c r="N8" s="68"/>
      <c r="O8" s="68"/>
      <c r="P8" s="69"/>
      <c r="S8" s="172">
        <v>5</v>
      </c>
      <c r="T8" s="292" t="str">
        <f t="shared" si="4"/>
        <v>Denis Rovenský</v>
      </c>
      <c r="U8" s="291"/>
      <c r="V8" s="67" t="str">
        <f t="shared" si="5"/>
        <v xml:space="preserve">Galanta                          Maver MFT Slovakia </v>
      </c>
      <c r="W8" s="68"/>
      <c r="X8" s="68"/>
      <c r="Y8" s="69"/>
      <c r="AB8" s="66">
        <v>5</v>
      </c>
      <c r="AC8" s="290" t="str">
        <f t="shared" si="6"/>
        <v>Róbert Koša</v>
      </c>
      <c r="AD8" s="291"/>
      <c r="AE8" s="67" t="str">
        <f t="shared" si="7"/>
        <v>Bratislava III.                   MY Fishing SR</v>
      </c>
      <c r="AF8" s="68"/>
      <c r="AG8" s="68"/>
      <c r="AH8" s="69"/>
    </row>
    <row r="9" spans="1:34" ht="70.2" customHeight="1" x14ac:dyDescent="0.3">
      <c r="A9" s="66">
        <v>6</v>
      </c>
      <c r="B9" s="290" t="str">
        <f t="shared" si="0"/>
        <v>Ján Kaškötő</v>
      </c>
      <c r="C9" s="291"/>
      <c r="D9" s="67" t="str">
        <f t="shared" si="1"/>
        <v>Šamorín                          NLF Rybostrov</v>
      </c>
      <c r="E9" s="68"/>
      <c r="F9" s="70"/>
      <c r="G9" s="69"/>
      <c r="J9" s="66">
        <v>6</v>
      </c>
      <c r="K9" s="290" t="str">
        <f t="shared" si="2"/>
        <v>Milan Drahovský</v>
      </c>
      <c r="L9" s="291"/>
      <c r="M9" s="67" t="str">
        <f t="shared" si="3"/>
        <v>Turčianske Teplice A      Cyril a Metod</v>
      </c>
      <c r="N9" s="68"/>
      <c r="O9" s="70"/>
      <c r="P9" s="69"/>
      <c r="S9" s="172">
        <v>6</v>
      </c>
      <c r="T9" s="292" t="str">
        <f t="shared" si="4"/>
        <v>Ján Laco</v>
      </c>
      <c r="U9" s="291"/>
      <c r="V9" s="67" t="str">
        <f t="shared" si="5"/>
        <v>Šamorín                          NLF Rybostrov</v>
      </c>
      <c r="W9" s="68"/>
      <c r="X9" s="70"/>
      <c r="Y9" s="69"/>
      <c r="AB9" s="66">
        <v>6</v>
      </c>
      <c r="AC9" s="290" t="str">
        <f t="shared" si="6"/>
        <v>Csaba Szabó</v>
      </c>
      <c r="AD9" s="291"/>
      <c r="AE9" s="67" t="str">
        <f t="shared" si="7"/>
        <v>Veľký Meder</v>
      </c>
      <c r="AF9" s="68"/>
      <c r="AG9" s="70"/>
      <c r="AH9" s="69"/>
    </row>
    <row r="10" spans="1:34" ht="70.2" customHeight="1" x14ac:dyDescent="0.3">
      <c r="A10" s="66">
        <v>7</v>
      </c>
      <c r="B10" s="290" t="str">
        <f t="shared" si="0"/>
        <v>Ondrej Staňo</v>
      </c>
      <c r="C10" s="291"/>
      <c r="D10" s="67" t="str">
        <f t="shared" si="1"/>
        <v>Turčianske Teplice A      Cyril a Metod</v>
      </c>
      <c r="E10" s="68"/>
      <c r="F10" s="68"/>
      <c r="G10" s="69"/>
      <c r="J10" s="66">
        <v>7</v>
      </c>
      <c r="K10" s="290" t="str">
        <f t="shared" si="2"/>
        <v>Leonard Vajdulák</v>
      </c>
      <c r="L10" s="291"/>
      <c r="M10" s="67" t="str">
        <f t="shared" si="3"/>
        <v>Bratislava V. A                     Abramis MFT</v>
      </c>
      <c r="N10" s="68"/>
      <c r="O10" s="68"/>
      <c r="P10" s="69"/>
      <c r="S10" s="172">
        <v>7</v>
      </c>
      <c r="T10" s="292" t="str">
        <f t="shared" si="4"/>
        <v>Jozef Kučera</v>
      </c>
      <c r="U10" s="291"/>
      <c r="V10" s="67" t="str">
        <f t="shared" si="5"/>
        <v>Bratislava V. A                     Abramis MFT</v>
      </c>
      <c r="W10" s="68"/>
      <c r="X10" s="68"/>
      <c r="Y10" s="69"/>
      <c r="AB10" s="66">
        <v>7</v>
      </c>
      <c r="AC10" s="290" t="str">
        <f t="shared" si="6"/>
        <v>Tomáš Jamborek</v>
      </c>
      <c r="AD10" s="291"/>
      <c r="AE10" s="67" t="str">
        <f t="shared" si="7"/>
        <v>Bratislava V. A                     Abramis MFT</v>
      </c>
      <c r="AF10" s="68"/>
      <c r="AG10" s="68"/>
      <c r="AH10" s="69"/>
    </row>
    <row r="11" spans="1:34" ht="70.2" customHeight="1" x14ac:dyDescent="0.3">
      <c r="A11" s="66">
        <v>8</v>
      </c>
      <c r="B11" s="290" t="str">
        <f t="shared" si="0"/>
        <v>Róbert Bucsek</v>
      </c>
      <c r="C11" s="291"/>
      <c r="D11" s="67" t="str">
        <f t="shared" si="1"/>
        <v>Galanta                            Sensas FT</v>
      </c>
      <c r="E11" s="68"/>
      <c r="F11" s="68"/>
      <c r="G11" s="69"/>
      <c r="J11" s="66">
        <v>8</v>
      </c>
      <c r="K11" s="290" t="str">
        <f t="shared" si="2"/>
        <v>Ladislav Schmiedt</v>
      </c>
      <c r="L11" s="291"/>
      <c r="M11" s="67" t="str">
        <f t="shared" si="3"/>
        <v>Bratislava III.                   MY Fishing SR</v>
      </c>
      <c r="N11" s="68"/>
      <c r="O11" s="68"/>
      <c r="P11" s="69"/>
      <c r="S11" s="172">
        <v>8</v>
      </c>
      <c r="T11" s="292" t="str">
        <f t="shared" si="4"/>
        <v>Jozef Šimko</v>
      </c>
      <c r="U11" s="291"/>
      <c r="V11" s="67" t="str">
        <f t="shared" si="5"/>
        <v>Turčianske Teplice B    TEAM MAVER</v>
      </c>
      <c r="W11" s="68"/>
      <c r="X11" s="68"/>
      <c r="Y11" s="69"/>
      <c r="AB11" s="66">
        <v>8</v>
      </c>
      <c r="AC11" s="290" t="str">
        <f t="shared" si="6"/>
        <v>Alexander Pónya</v>
      </c>
      <c r="AD11" s="291"/>
      <c r="AE11" s="67" t="str">
        <f t="shared" si="7"/>
        <v>Bratislava V. B                     FT</v>
      </c>
      <c r="AF11" s="68"/>
      <c r="AG11" s="68"/>
      <c r="AH11" s="69"/>
    </row>
    <row r="12" spans="1:34" ht="70.2" customHeight="1" x14ac:dyDescent="0.3">
      <c r="A12" s="66">
        <v>9</v>
      </c>
      <c r="B12" s="290" t="str">
        <f t="shared" si="0"/>
        <v>Štefan Fodor</v>
      </c>
      <c r="C12" s="291"/>
      <c r="D12" s="67" t="str">
        <f t="shared" si="1"/>
        <v>Veľký Meder</v>
      </c>
      <c r="E12" s="68"/>
      <c r="F12" s="68"/>
      <c r="G12" s="69"/>
      <c r="J12" s="66">
        <v>9</v>
      </c>
      <c r="K12" s="290" t="str">
        <f t="shared" si="2"/>
        <v>Dezider Pongrácz</v>
      </c>
      <c r="L12" s="291"/>
      <c r="M12" s="67" t="str">
        <f t="shared" si="3"/>
        <v>Veľký Meder</v>
      </c>
      <c r="N12" s="68"/>
      <c r="O12" s="68"/>
      <c r="P12" s="69"/>
      <c r="S12" s="172">
        <v>9</v>
      </c>
      <c r="T12" s="292" t="str">
        <f t="shared" si="4"/>
        <v>Filip Cirok</v>
      </c>
      <c r="U12" s="291"/>
      <c r="V12" s="67" t="str">
        <f t="shared" si="5"/>
        <v>Turčianske Teplice A      Cyril a Metod</v>
      </c>
      <c r="W12" s="68"/>
      <c r="X12" s="68"/>
      <c r="Y12" s="69"/>
      <c r="AB12" s="66">
        <v>9</v>
      </c>
      <c r="AC12" s="290" t="str">
        <f t="shared" si="6"/>
        <v>Róbert Molnár</v>
      </c>
      <c r="AD12" s="291"/>
      <c r="AE12" s="67" t="str">
        <f t="shared" si="7"/>
        <v xml:space="preserve">Galanta                          Maver MFT Slovakia </v>
      </c>
      <c r="AF12" s="68"/>
      <c r="AG12" s="68"/>
      <c r="AH12" s="69"/>
    </row>
    <row r="13" spans="1:34" ht="70.2" customHeight="1" x14ac:dyDescent="0.3">
      <c r="A13" s="66">
        <v>10</v>
      </c>
      <c r="B13" s="290" t="str">
        <f t="shared" si="0"/>
        <v>Jaroslav Antal</v>
      </c>
      <c r="C13" s="291"/>
      <c r="D13" s="67" t="str">
        <f t="shared" si="1"/>
        <v>Bratislava V. A                     Abramis MFT</v>
      </c>
      <c r="E13" s="68"/>
      <c r="F13" s="68"/>
      <c r="G13" s="69"/>
      <c r="J13" s="66">
        <v>10</v>
      </c>
      <c r="K13" s="290" t="str">
        <f t="shared" si="2"/>
        <v>Radoslav Čangel</v>
      </c>
      <c r="L13" s="291"/>
      <c r="M13" s="67" t="str">
        <f t="shared" si="3"/>
        <v>Partizánske                     MFT</v>
      </c>
      <c r="N13" s="68"/>
      <c r="O13" s="68"/>
      <c r="P13" s="69"/>
      <c r="S13" s="172">
        <v>10</v>
      </c>
      <c r="T13" s="292" t="str">
        <f t="shared" si="4"/>
        <v>Martin Raninec</v>
      </c>
      <c r="U13" s="291"/>
      <c r="V13" s="67" t="str">
        <f t="shared" si="5"/>
        <v>Partizánske                     MFT</v>
      </c>
      <c r="W13" s="68"/>
      <c r="X13" s="68"/>
      <c r="Y13" s="69"/>
      <c r="AB13" s="66">
        <v>10</v>
      </c>
      <c r="AC13" s="290" t="str">
        <f t="shared" si="6"/>
        <v>Martin Košík</v>
      </c>
      <c r="AD13" s="291"/>
      <c r="AE13" s="67" t="str">
        <f t="shared" si="7"/>
        <v>Šamorín                          NLF Rybostrov</v>
      </c>
      <c r="AF13" s="68"/>
      <c r="AG13" s="68"/>
      <c r="AH13" s="69"/>
    </row>
    <row r="14" spans="1:34" ht="70.2" customHeight="1" thickBot="1" x14ac:dyDescent="0.35">
      <c r="A14" s="76">
        <v>11</v>
      </c>
      <c r="B14" s="293" t="str">
        <f t="shared" si="0"/>
        <v>Roman Júlenyi</v>
      </c>
      <c r="C14" s="294"/>
      <c r="D14" s="171" t="str">
        <f t="shared" si="1"/>
        <v>Turčianske Teplice B    TEAM MAVER</v>
      </c>
      <c r="E14" s="78"/>
      <c r="F14" s="78"/>
      <c r="G14" s="79"/>
      <c r="J14" s="76">
        <v>11</v>
      </c>
      <c r="K14" s="293" t="str">
        <f t="shared" si="2"/>
        <v>Gergely Zaťko</v>
      </c>
      <c r="L14" s="294"/>
      <c r="M14" s="171" t="str">
        <f t="shared" si="3"/>
        <v xml:space="preserve">Galanta                          Maver MFT Slovakia </v>
      </c>
      <c r="N14" s="78"/>
      <c r="O14" s="78"/>
      <c r="P14" s="79"/>
      <c r="S14" s="177">
        <v>11</v>
      </c>
      <c r="T14" s="295" t="str">
        <f t="shared" si="4"/>
        <v>Zoltán Nagy</v>
      </c>
      <c r="U14" s="294"/>
      <c r="V14" s="171" t="str">
        <f t="shared" si="5"/>
        <v>Veľký Meder</v>
      </c>
      <c r="W14" s="78"/>
      <c r="X14" s="78"/>
      <c r="Y14" s="79"/>
      <c r="AB14" s="66">
        <v>11</v>
      </c>
      <c r="AC14" s="290" t="str">
        <f t="shared" si="6"/>
        <v>Ján Finda</v>
      </c>
      <c r="AD14" s="291"/>
      <c r="AE14" s="67" t="str">
        <f t="shared" si="7"/>
        <v>Turčianske Teplice A      Cyril a Metod</v>
      </c>
      <c r="AF14" s="68"/>
      <c r="AG14" s="68"/>
      <c r="AH14" s="69"/>
    </row>
    <row r="15" spans="1:34" ht="70.2" customHeight="1" x14ac:dyDescent="0.4">
      <c r="A15" s="296" t="s">
        <v>58</v>
      </c>
      <c r="B15" s="296"/>
      <c r="C15" s="296"/>
      <c r="D15" s="297" t="s">
        <v>59</v>
      </c>
      <c r="E15" s="297"/>
      <c r="F15" s="297"/>
      <c r="J15" s="296" t="s">
        <v>58</v>
      </c>
      <c r="K15" s="296"/>
      <c r="L15" s="296"/>
      <c r="M15" s="297" t="s">
        <v>59</v>
      </c>
      <c r="N15" s="297"/>
      <c r="O15" s="297"/>
      <c r="S15" s="296" t="s">
        <v>58</v>
      </c>
      <c r="T15" s="296"/>
      <c r="U15" s="296"/>
      <c r="V15" s="297" t="s">
        <v>59</v>
      </c>
      <c r="W15" s="297"/>
      <c r="X15" s="297"/>
      <c r="AB15" s="296" t="s">
        <v>58</v>
      </c>
      <c r="AC15" s="296"/>
      <c r="AD15" s="296"/>
      <c r="AE15" s="297" t="s">
        <v>59</v>
      </c>
      <c r="AF15" s="297"/>
      <c r="AG15" s="297"/>
    </row>
    <row r="18" spans="1:33" x14ac:dyDescent="0.25">
      <c r="A18" t="s">
        <v>60</v>
      </c>
      <c r="B18" t="s">
        <v>61</v>
      </c>
      <c r="J18" t="s">
        <v>60</v>
      </c>
      <c r="K18" t="s">
        <v>61</v>
      </c>
      <c r="S18" t="s">
        <v>60</v>
      </c>
      <c r="T18" t="s">
        <v>61</v>
      </c>
      <c r="AB18" t="s">
        <v>60</v>
      </c>
      <c r="AC18" t="s">
        <v>61</v>
      </c>
    </row>
    <row r="19" spans="1:33" x14ac:dyDescent="0.25">
      <c r="A19">
        <f>'15 družstiev Pretek č. 1'!C6</f>
        <v>1</v>
      </c>
      <c r="B19" t="str">
        <f>'15 družstiev Pretek č. 1'!C5</f>
        <v>Roman Kubíček</v>
      </c>
      <c r="C19" t="str">
        <f>'15 družstiev Pretek č. 1'!$B$5</f>
        <v>Bratislava III.                   MY Fishing SR</v>
      </c>
      <c r="D19">
        <v>1</v>
      </c>
      <c r="E19" t="str">
        <f>VLOOKUP($D19,$A$19:$B$33,COLUMN($B$19:$B$33),0)</f>
        <v>Roman Kubíček</v>
      </c>
      <c r="F19" t="str">
        <f>VLOOKUP($D19,$A$19:$C$33,COLUMN($C$19:$C$33),0)</f>
        <v>Bratislava III.                   MY Fishing SR</v>
      </c>
      <c r="J19">
        <f>'15 družstiev Pretek č. 1'!F6</f>
        <v>8</v>
      </c>
      <c r="K19" t="str">
        <f>'15 družstiev Pretek č. 1'!F5</f>
        <v>Ladislav Schmiedt</v>
      </c>
      <c r="L19" t="str">
        <f>'15 družstiev Pretek č. 1'!$B$5</f>
        <v>Bratislava III.                   MY Fishing SR</v>
      </c>
      <c r="M19">
        <v>1</v>
      </c>
      <c r="N19" t="str">
        <f>VLOOKUP($M19,$J$19:$K$33,COLUMN($B$19:$B$33),0)</f>
        <v>Ladislav Koller</v>
      </c>
      <c r="O19" t="str">
        <f>VLOOKUP($M19,$J$19:$L$33,COLUMN($C$19:$C$33),0)</f>
        <v>Galanta                            Sensas FT</v>
      </c>
      <c r="S19">
        <f>'15 družstiev Pretek č. 1'!I6</f>
        <v>1</v>
      </c>
      <c r="T19" t="str">
        <f>'15 družstiev Pretek č. 1'!I5</f>
        <v>Peter Stenchlák</v>
      </c>
      <c r="U19" t="str">
        <f>'15 družstiev Pretek č. 1'!$B$5</f>
        <v>Bratislava III.                   MY Fishing SR</v>
      </c>
      <c r="V19">
        <v>1</v>
      </c>
      <c r="W19" t="str">
        <f t="shared" ref="W19:W33" si="8">VLOOKUP($V19,$S$19:$T$33,COLUMN($B$19:$B$33),0)</f>
        <v>Peter Stenchlák</v>
      </c>
      <c r="X19" t="str">
        <f t="shared" ref="X19:X33" si="9">VLOOKUP($V19,$S$19:$U$33,COLUMN($C$19:$C$33),0)</f>
        <v>Bratislava III.                   MY Fishing SR</v>
      </c>
      <c r="AB19">
        <f>'15 družstiev Pretek č. 1'!L6</f>
        <v>5</v>
      </c>
      <c r="AC19" t="str">
        <f>'15 družstiev Pretek č. 1'!L5</f>
        <v>Róbert Koša</v>
      </c>
      <c r="AD19" t="str">
        <f>'15 družstiev Pretek č. 1'!$B$5</f>
        <v>Bratislava III.                   MY Fishing SR</v>
      </c>
      <c r="AE19">
        <v>1</v>
      </c>
      <c r="AF19" t="str">
        <f t="shared" ref="AF19:AF33" si="10">VLOOKUP($AE19,$AB$19:$AC$33,COLUMN($B$19:$B$33),0)</f>
        <v xml:space="preserve">Rastislav Dudr </v>
      </c>
      <c r="AG19" t="str">
        <f t="shared" ref="AG19:AG33" si="11">VLOOKUP($AE19,$AB$19:$AD$33,COLUMN($C$19:$C$33),0)</f>
        <v>Galanta                            Sensas FT</v>
      </c>
    </row>
    <row r="20" spans="1:33" x14ac:dyDescent="0.25">
      <c r="A20">
        <f>'15 družstiev Pretek č. 1'!C8</f>
        <v>10</v>
      </c>
      <c r="B20" t="str">
        <f>'15 družstiev Pretek č. 1'!C7</f>
        <v>Jaroslav Antal</v>
      </c>
      <c r="C20" t="str">
        <f>'15 družstiev Pretek č. 1'!$B$7</f>
        <v>Bratislava V. A                     Abramis MFT</v>
      </c>
      <c r="D20">
        <v>2</v>
      </c>
      <c r="E20" t="str">
        <f t="shared" ref="E20:E33" si="12">VLOOKUP($D20,$A$19:$B$33,COLUMN($B$19:$B$33),0)</f>
        <v>Ivan Rovenský</v>
      </c>
      <c r="F20" t="str">
        <f t="shared" ref="F20:F33" si="13">VLOOKUP($D20,$A$19:$C$33,COLUMN($C$19:$C$33),0)</f>
        <v xml:space="preserve">Galanta                          Maver MFT Slovakia </v>
      </c>
      <c r="J20">
        <f>'15 družstiev Pretek č. 1'!F8</f>
        <v>7</v>
      </c>
      <c r="K20" t="str">
        <f>'15 družstiev Pretek č. 1'!F7</f>
        <v>Leonard Vajdulák</v>
      </c>
      <c r="L20" t="str">
        <f>'15 družstiev Pretek č. 1'!$B$7</f>
        <v>Bratislava V. A                     Abramis MFT</v>
      </c>
      <c r="M20">
        <v>2</v>
      </c>
      <c r="N20" t="str">
        <f t="shared" ref="N20:N33" si="14">VLOOKUP($M20,$J$19:$K$33,COLUMN($B$19:$B$33),0)</f>
        <v>Ivan Perbecký</v>
      </c>
      <c r="O20" t="str">
        <f t="shared" ref="O20:O32" si="15">VLOOKUP($M20,$J$19:$L$33,COLUMN($C$19:$C$33),0)</f>
        <v>Bratislava V. B                     FT</v>
      </c>
      <c r="S20">
        <f>'15 družstiev Pretek č. 1'!I8</f>
        <v>7</v>
      </c>
      <c r="T20" t="str">
        <f>'15 družstiev Pretek č. 1'!I7</f>
        <v>Jozef Kučera</v>
      </c>
      <c r="U20" t="str">
        <f>'15 družstiev Pretek č. 1'!$B$7</f>
        <v>Bratislava V. A                     Abramis MFT</v>
      </c>
      <c r="V20">
        <v>2</v>
      </c>
      <c r="W20" t="str">
        <f t="shared" si="8"/>
        <v>Marián Ostrožlík</v>
      </c>
      <c r="X20" t="str">
        <f t="shared" si="9"/>
        <v>Galanta                            Sensas FT</v>
      </c>
      <c r="AB20">
        <f>'15 družstiev Pretek č. 1'!L8</f>
        <v>7</v>
      </c>
      <c r="AC20" t="str">
        <f>'15 družstiev Pretek č. 1'!L7</f>
        <v>Tomáš Jamborek</v>
      </c>
      <c r="AD20" t="str">
        <f>'15 družstiev Pretek č. 1'!$B$7</f>
        <v>Bratislava V. A                     Abramis MFT</v>
      </c>
      <c r="AE20">
        <v>2</v>
      </c>
      <c r="AF20" t="str">
        <f t="shared" si="10"/>
        <v>Róbert Škovran ml.</v>
      </c>
      <c r="AG20" t="str">
        <f t="shared" si="11"/>
        <v>Košice                          Method Team</v>
      </c>
    </row>
    <row r="21" spans="1:33" x14ac:dyDescent="0.25">
      <c r="A21">
        <f>'15 družstiev Pretek č. 1'!C10</f>
        <v>5</v>
      </c>
      <c r="B21" t="str">
        <f>'15 družstiev Pretek č. 1'!C9</f>
        <v>Martin Križan</v>
      </c>
      <c r="C21" t="str">
        <f>'15 družstiev Pretek č. 1'!$B$9</f>
        <v>Bratislava V. B                     FT</v>
      </c>
      <c r="D21">
        <v>3</v>
      </c>
      <c r="E21" t="str">
        <f t="shared" si="12"/>
        <v>Patrik Molnár</v>
      </c>
      <c r="F21" t="str">
        <f t="shared" si="13"/>
        <v>Košice                          Method Team</v>
      </c>
      <c r="J21">
        <f>'15 družstiev Pretek č. 1'!F10</f>
        <v>2</v>
      </c>
      <c r="K21" t="str">
        <f>'15 družstiev Pretek č. 1'!F9</f>
        <v>Ivan Perbecký</v>
      </c>
      <c r="L21" t="str">
        <f>'15 družstiev Pretek č. 1'!$B$9</f>
        <v>Bratislava V. B                     FT</v>
      </c>
      <c r="M21">
        <v>3</v>
      </c>
      <c r="N21" t="str">
        <f t="shared" si="14"/>
        <v>Peter Németh</v>
      </c>
      <c r="O21" t="str">
        <f t="shared" si="15"/>
        <v>Šamorín                          NLF Rybostrov</v>
      </c>
      <c r="S21">
        <f>'15 družstiev Pretek č. 1'!I10</f>
        <v>4</v>
      </c>
      <c r="T21" t="str">
        <f>'15 družstiev Pretek č. 1'!I9</f>
        <v>Matúš Scholtz</v>
      </c>
      <c r="U21" t="str">
        <f>'15 družstiev Pretek č. 1'!$B$9</f>
        <v>Bratislava V. B                     FT</v>
      </c>
      <c r="V21">
        <v>3</v>
      </c>
      <c r="W21" t="str">
        <f t="shared" si="8"/>
        <v>Gabriel Kovalkovič st</v>
      </c>
      <c r="X21" t="str">
        <f t="shared" si="9"/>
        <v>Košice                          Method Team</v>
      </c>
      <c r="AB21">
        <f>'15 družstiev Pretek č. 1'!L10</f>
        <v>8</v>
      </c>
      <c r="AC21" t="str">
        <f>'15 družstiev Pretek č. 1'!L9</f>
        <v>Alexander Pónya</v>
      </c>
      <c r="AD21" t="str">
        <f>'15 družstiev Pretek č. 1'!$B$9</f>
        <v>Bratislava V. B                     FT</v>
      </c>
      <c r="AE21">
        <v>3</v>
      </c>
      <c r="AF21" t="str">
        <f t="shared" si="10"/>
        <v>Mário Sopúch</v>
      </c>
      <c r="AG21" t="str">
        <f t="shared" si="11"/>
        <v>Turčianske Teplice B    TEAM MAVER</v>
      </c>
    </row>
    <row r="22" spans="1:33" x14ac:dyDescent="0.25">
      <c r="A22">
        <f>'15 družstiev Pretek č. 1'!C12</f>
        <v>2</v>
      </c>
      <c r="B22" t="str">
        <f>'15 družstiev Pretek č. 1'!C11</f>
        <v>Ivan Rovenský</v>
      </c>
      <c r="C22" t="str">
        <f>'15 družstiev Pretek č. 1'!$B$11</f>
        <v xml:space="preserve">Galanta                          Maver MFT Slovakia </v>
      </c>
      <c r="D22">
        <v>4</v>
      </c>
      <c r="E22" t="str">
        <f t="shared" si="12"/>
        <v xml:space="preserve">Mário Obert </v>
      </c>
      <c r="F22" t="str">
        <f t="shared" si="13"/>
        <v>Partizánske                     MFT</v>
      </c>
      <c r="J22">
        <f>'15 družstiev Pretek č. 1'!F12</f>
        <v>11</v>
      </c>
      <c r="K22" t="str">
        <f>'15 družstiev Pretek č. 1'!F11</f>
        <v>Gergely Zaťko</v>
      </c>
      <c r="L22" t="str">
        <f>'15 družstiev Pretek č. 1'!$B$11</f>
        <v xml:space="preserve">Galanta                          Maver MFT Slovakia </v>
      </c>
      <c r="M22">
        <v>4</v>
      </c>
      <c r="N22" t="str">
        <f t="shared" si="14"/>
        <v>Branislav Kriška</v>
      </c>
      <c r="O22" t="str">
        <f t="shared" si="15"/>
        <v>Turčianske Teplice B    TEAM MAVER</v>
      </c>
      <c r="S22">
        <f>'15 družstiev Pretek č. 1'!I12</f>
        <v>5</v>
      </c>
      <c r="T22" t="str">
        <f>'15 družstiev Pretek č. 1'!I11</f>
        <v>Denis Rovenský</v>
      </c>
      <c r="U22" t="str">
        <f>'15 družstiev Pretek č. 1'!$B$11</f>
        <v xml:space="preserve">Galanta                          Maver MFT Slovakia </v>
      </c>
      <c r="V22">
        <v>4</v>
      </c>
      <c r="W22" t="str">
        <f t="shared" si="8"/>
        <v>Matúš Scholtz</v>
      </c>
      <c r="X22" t="str">
        <f t="shared" si="9"/>
        <v>Bratislava V. B                     FT</v>
      </c>
      <c r="AB22">
        <f>'15 družstiev Pretek č. 1'!L12</f>
        <v>9</v>
      </c>
      <c r="AC22" t="str">
        <f>'15 družstiev Pretek č. 1'!L11</f>
        <v>Róbert Molnár</v>
      </c>
      <c r="AD22" t="str">
        <f>'15 družstiev Pretek č. 1'!$B$11</f>
        <v xml:space="preserve">Galanta                          Maver MFT Slovakia </v>
      </c>
      <c r="AE22">
        <v>4</v>
      </c>
      <c r="AF22" t="str">
        <f t="shared" si="10"/>
        <v>Radomír Demeš</v>
      </c>
      <c r="AG22" t="str">
        <f t="shared" si="11"/>
        <v>Partizánske                     MFT</v>
      </c>
    </row>
    <row r="23" spans="1:33" x14ac:dyDescent="0.25">
      <c r="A23">
        <f>'15 družstiev Pretek č. 1'!C14</f>
        <v>8</v>
      </c>
      <c r="B23" t="str">
        <f>'15 družstiev Pretek č. 1'!C13</f>
        <v>Róbert Bucsek</v>
      </c>
      <c r="C23" t="str">
        <f>'15 družstiev Pretek č. 1'!$B$13</f>
        <v>Galanta                            Sensas FT</v>
      </c>
      <c r="D23">
        <v>5</v>
      </c>
      <c r="E23" t="str">
        <f t="shared" si="12"/>
        <v>Martin Križan</v>
      </c>
      <c r="F23" t="str">
        <f t="shared" si="13"/>
        <v>Bratislava V. B                     FT</v>
      </c>
      <c r="J23">
        <f>'15 družstiev Pretek č. 1'!F14</f>
        <v>1</v>
      </c>
      <c r="K23" t="str">
        <f>'15 družstiev Pretek č. 1'!F13</f>
        <v>Ladislav Koller</v>
      </c>
      <c r="L23" t="str">
        <f>'15 družstiev Pretek č. 1'!$B$13</f>
        <v>Galanta                            Sensas FT</v>
      </c>
      <c r="M23">
        <v>5</v>
      </c>
      <c r="N23" t="str">
        <f t="shared" si="14"/>
        <v>Gabriel Kovalkovič ml</v>
      </c>
      <c r="O23" t="str">
        <f t="shared" si="15"/>
        <v>Košice                          Method Team</v>
      </c>
      <c r="S23">
        <f>'15 družstiev Pretek č. 1'!I14</f>
        <v>2</v>
      </c>
      <c r="T23" t="str">
        <f>'15 družstiev Pretek č. 1'!I13</f>
        <v>Marián Ostrožlík</v>
      </c>
      <c r="U23" t="str">
        <f>'15 družstiev Pretek č. 1'!$B$13</f>
        <v>Galanta                            Sensas FT</v>
      </c>
      <c r="V23">
        <v>5</v>
      </c>
      <c r="W23" t="str">
        <f t="shared" si="8"/>
        <v>Denis Rovenský</v>
      </c>
      <c r="X23" t="str">
        <f t="shared" si="9"/>
        <v xml:space="preserve">Galanta                          Maver MFT Slovakia </v>
      </c>
      <c r="AB23">
        <f>'15 družstiev Pretek č. 1'!L14</f>
        <v>1</v>
      </c>
      <c r="AC23" t="str">
        <f>'15 družstiev Pretek č. 1'!L13</f>
        <v xml:space="preserve">Rastislav Dudr </v>
      </c>
      <c r="AD23" t="str">
        <f>'15 družstiev Pretek č. 1'!$B$13</f>
        <v>Galanta                            Sensas FT</v>
      </c>
      <c r="AE23">
        <v>5</v>
      </c>
      <c r="AF23" t="str">
        <f t="shared" si="10"/>
        <v>Róbert Koša</v>
      </c>
      <c r="AG23" t="str">
        <f t="shared" si="11"/>
        <v>Bratislava III.                   MY Fishing SR</v>
      </c>
    </row>
    <row r="24" spans="1:33" x14ac:dyDescent="0.25">
      <c r="A24">
        <f>'15 družstiev Pretek č. 1'!C16</f>
        <v>3</v>
      </c>
      <c r="B24" t="str">
        <f>'15 družstiev Pretek č. 1'!C15</f>
        <v>Patrik Molnár</v>
      </c>
      <c r="C24" t="str">
        <f>'15 družstiev Pretek č. 1'!$B$15</f>
        <v>Košice                          Method Team</v>
      </c>
      <c r="D24">
        <v>6</v>
      </c>
      <c r="E24" t="str">
        <f t="shared" si="12"/>
        <v>Ján Kaškötő</v>
      </c>
      <c r="F24" t="str">
        <f t="shared" si="13"/>
        <v>Šamorín                          NLF Rybostrov</v>
      </c>
      <c r="J24">
        <f>'15 družstiev Pretek č. 1'!F16</f>
        <v>5</v>
      </c>
      <c r="K24" t="str">
        <f>'15 družstiev Pretek č. 1'!F15</f>
        <v>Gabriel Kovalkovič ml</v>
      </c>
      <c r="L24" t="str">
        <f>'15 družstiev Pretek č. 1'!$B$15</f>
        <v>Košice                          Method Team</v>
      </c>
      <c r="M24">
        <v>6</v>
      </c>
      <c r="N24" t="str">
        <f t="shared" si="14"/>
        <v>Milan Drahovský</v>
      </c>
      <c r="O24" t="str">
        <f t="shared" si="15"/>
        <v>Turčianske Teplice A      Cyril a Metod</v>
      </c>
      <c r="S24">
        <f>'15 družstiev Pretek č. 1'!I16</f>
        <v>3</v>
      </c>
      <c r="T24" t="str">
        <f>'15 družstiev Pretek č. 1'!I15</f>
        <v>Gabriel Kovalkovič st</v>
      </c>
      <c r="U24" t="str">
        <f>'15 družstiev Pretek č. 1'!$B$15</f>
        <v>Košice                          Method Team</v>
      </c>
      <c r="V24">
        <v>6</v>
      </c>
      <c r="W24" t="str">
        <f t="shared" si="8"/>
        <v>Ján Laco</v>
      </c>
      <c r="X24" t="str">
        <f t="shared" si="9"/>
        <v>Šamorín                          NLF Rybostrov</v>
      </c>
      <c r="AB24">
        <f>'15 družstiev Pretek č. 1'!L16</f>
        <v>2</v>
      </c>
      <c r="AC24" t="str">
        <f>'15 družstiev Pretek č. 1'!L15</f>
        <v>Róbert Škovran ml.</v>
      </c>
      <c r="AD24" t="str">
        <f>'15 družstiev Pretek č. 1'!$B$15</f>
        <v>Košice                          Method Team</v>
      </c>
      <c r="AE24">
        <v>6</v>
      </c>
      <c r="AF24" t="str">
        <f t="shared" si="10"/>
        <v>Csaba Szabó</v>
      </c>
      <c r="AG24" t="str">
        <f t="shared" si="11"/>
        <v>Veľký Meder</v>
      </c>
    </row>
    <row r="25" spans="1:33" x14ac:dyDescent="0.25">
      <c r="A25">
        <f>'15 družstiev Pretek č. 1'!C18</f>
        <v>4</v>
      </c>
      <c r="B25" t="str">
        <f>'15 družstiev Pretek č. 1'!C17</f>
        <v xml:space="preserve">Mário Obert </v>
      </c>
      <c r="C25" t="str">
        <f>'15 družstiev Pretek č. 1'!$B$17</f>
        <v>Partizánske                     MFT</v>
      </c>
      <c r="D25">
        <v>7</v>
      </c>
      <c r="E25" t="str">
        <f t="shared" si="12"/>
        <v>Ondrej Staňo</v>
      </c>
      <c r="F25" t="str">
        <f t="shared" si="13"/>
        <v>Turčianske Teplice A      Cyril a Metod</v>
      </c>
      <c r="J25">
        <f>'15 družstiev Pretek č. 1'!F18</f>
        <v>10</v>
      </c>
      <c r="K25" t="str">
        <f>'15 družstiev Pretek č. 1'!F17</f>
        <v>Radoslav Čangel</v>
      </c>
      <c r="L25" t="str">
        <f>'15 družstiev Pretek č. 1'!$B$17</f>
        <v>Partizánske                     MFT</v>
      </c>
      <c r="M25">
        <v>7</v>
      </c>
      <c r="N25" t="str">
        <f t="shared" si="14"/>
        <v>Leonard Vajdulák</v>
      </c>
      <c r="O25" t="str">
        <f t="shared" si="15"/>
        <v>Bratislava V. A                     Abramis MFT</v>
      </c>
      <c r="S25">
        <f>'15 družstiev Pretek č. 1'!I18</f>
        <v>10</v>
      </c>
      <c r="T25" t="str">
        <f>'15 družstiev Pretek č. 1'!I17</f>
        <v>Martin Raninec</v>
      </c>
      <c r="U25" t="str">
        <f>'15 družstiev Pretek č. 1'!$B$17</f>
        <v>Partizánske                     MFT</v>
      </c>
      <c r="V25">
        <v>7</v>
      </c>
      <c r="W25" t="str">
        <f t="shared" si="8"/>
        <v>Jozef Kučera</v>
      </c>
      <c r="X25" t="str">
        <f t="shared" si="9"/>
        <v>Bratislava V. A                     Abramis MFT</v>
      </c>
      <c r="AB25">
        <f>'15 družstiev Pretek č. 1'!L18</f>
        <v>4</v>
      </c>
      <c r="AC25" t="str">
        <f>'15 družstiev Pretek č. 1'!L17</f>
        <v>Radomír Demeš</v>
      </c>
      <c r="AD25" t="str">
        <f>'15 družstiev Pretek č. 1'!$B$17</f>
        <v>Partizánske                     MFT</v>
      </c>
      <c r="AE25">
        <v>7</v>
      </c>
      <c r="AF25" t="str">
        <f t="shared" si="10"/>
        <v>Tomáš Jamborek</v>
      </c>
      <c r="AG25" t="str">
        <f t="shared" si="11"/>
        <v>Bratislava V. A                     Abramis MFT</v>
      </c>
    </row>
    <row r="26" spans="1:33" x14ac:dyDescent="0.25">
      <c r="A26">
        <f>'15 družstiev Pretek č. 1'!C20</f>
        <v>6</v>
      </c>
      <c r="B26" t="str">
        <f>'15 družstiev Pretek č. 1'!C19</f>
        <v>Ján Kaškötő</v>
      </c>
      <c r="C26" t="str">
        <f>'15 družstiev Pretek č. 1'!$B$19</f>
        <v>Šamorín                          NLF Rybostrov</v>
      </c>
      <c r="D26">
        <v>8</v>
      </c>
      <c r="E26" t="str">
        <f t="shared" si="12"/>
        <v>Róbert Bucsek</v>
      </c>
      <c r="F26" t="str">
        <f t="shared" si="13"/>
        <v>Galanta                            Sensas FT</v>
      </c>
      <c r="J26">
        <f>'15 družstiev Pretek č. 1'!F20</f>
        <v>3</v>
      </c>
      <c r="K26" t="str">
        <f>'15 družstiev Pretek č. 1'!F19</f>
        <v>Peter Németh</v>
      </c>
      <c r="L26" t="str">
        <f>'15 družstiev Pretek č. 1'!$B$19</f>
        <v>Šamorín                          NLF Rybostrov</v>
      </c>
      <c r="M26">
        <v>8</v>
      </c>
      <c r="N26" t="str">
        <f t="shared" si="14"/>
        <v>Ladislav Schmiedt</v>
      </c>
      <c r="O26" t="str">
        <f t="shared" si="15"/>
        <v>Bratislava III.                   MY Fishing SR</v>
      </c>
      <c r="S26">
        <f>'15 družstiev Pretek č. 1'!I20</f>
        <v>6</v>
      </c>
      <c r="T26" t="str">
        <f>'15 družstiev Pretek č. 1'!I19</f>
        <v>Ján Laco</v>
      </c>
      <c r="U26" t="str">
        <f>'15 družstiev Pretek č. 1'!$B$19</f>
        <v>Šamorín                          NLF Rybostrov</v>
      </c>
      <c r="V26">
        <v>8</v>
      </c>
      <c r="W26" t="str">
        <f t="shared" si="8"/>
        <v>Jozef Šimko</v>
      </c>
      <c r="X26" t="str">
        <f t="shared" si="9"/>
        <v>Turčianske Teplice B    TEAM MAVER</v>
      </c>
      <c r="AB26">
        <f>'15 družstiev Pretek č. 1'!L20</f>
        <v>10</v>
      </c>
      <c r="AC26" t="str">
        <f>'15 družstiev Pretek č. 1'!L19</f>
        <v>Martin Košík</v>
      </c>
      <c r="AD26" t="str">
        <f>'15 družstiev Pretek č. 1'!$B$19</f>
        <v>Šamorín                          NLF Rybostrov</v>
      </c>
      <c r="AE26">
        <v>8</v>
      </c>
      <c r="AF26" t="str">
        <f t="shared" si="10"/>
        <v>Alexander Pónya</v>
      </c>
      <c r="AG26" t="str">
        <f t="shared" si="11"/>
        <v>Bratislava V. B                     FT</v>
      </c>
    </row>
    <row r="27" spans="1:33" x14ac:dyDescent="0.25">
      <c r="A27">
        <f>'15 družstiev Pretek č. 1'!C22</f>
        <v>7</v>
      </c>
      <c r="B27" t="str">
        <f>'15 družstiev Pretek č. 1'!C21</f>
        <v>Ondrej Staňo</v>
      </c>
      <c r="C27" t="str">
        <f>'15 družstiev Pretek č. 1'!$B$21</f>
        <v>Turčianske Teplice A      Cyril a Metod</v>
      </c>
      <c r="D27">
        <v>9</v>
      </c>
      <c r="E27" t="str">
        <f t="shared" si="12"/>
        <v>Štefan Fodor</v>
      </c>
      <c r="F27" t="str">
        <f t="shared" si="13"/>
        <v>Veľký Meder</v>
      </c>
      <c r="J27">
        <f>'15 družstiev Pretek č. 1'!F22</f>
        <v>6</v>
      </c>
      <c r="K27" t="str">
        <f>'15 družstiev Pretek č. 1'!F21</f>
        <v>Milan Drahovský</v>
      </c>
      <c r="L27" t="str">
        <f>'15 družstiev Pretek č. 1'!$B$21</f>
        <v>Turčianske Teplice A      Cyril a Metod</v>
      </c>
      <c r="M27">
        <v>9</v>
      </c>
      <c r="N27" t="str">
        <f t="shared" si="14"/>
        <v>Dezider Pongrácz</v>
      </c>
      <c r="O27" t="str">
        <f t="shared" si="15"/>
        <v>Veľký Meder</v>
      </c>
      <c r="S27">
        <f>'15 družstiev Pretek č. 1'!I22</f>
        <v>9</v>
      </c>
      <c r="T27" t="str">
        <f>'15 družstiev Pretek č. 1'!I21</f>
        <v>Filip Cirok</v>
      </c>
      <c r="U27" t="str">
        <f>'15 družstiev Pretek č. 1'!$B$21</f>
        <v>Turčianske Teplice A      Cyril a Metod</v>
      </c>
      <c r="V27">
        <v>9</v>
      </c>
      <c r="W27" t="str">
        <f t="shared" si="8"/>
        <v>Filip Cirok</v>
      </c>
      <c r="X27" t="str">
        <f t="shared" si="9"/>
        <v>Turčianske Teplice A      Cyril a Metod</v>
      </c>
      <c r="AB27">
        <f>'15 družstiev Pretek č. 1'!L22</f>
        <v>11</v>
      </c>
      <c r="AC27" t="str">
        <f>'15 družstiev Pretek č. 1'!L21</f>
        <v>Ján Finda</v>
      </c>
      <c r="AD27" t="str">
        <f>'15 družstiev Pretek č. 1'!$B$21</f>
        <v>Turčianske Teplice A      Cyril a Metod</v>
      </c>
      <c r="AE27">
        <v>9</v>
      </c>
      <c r="AF27" t="str">
        <f t="shared" si="10"/>
        <v>Róbert Molnár</v>
      </c>
      <c r="AG27" t="str">
        <f t="shared" si="11"/>
        <v xml:space="preserve">Galanta                          Maver MFT Slovakia </v>
      </c>
    </row>
    <row r="28" spans="1:33" x14ac:dyDescent="0.25">
      <c r="A28">
        <f>'15 družstiev Pretek č. 1'!C24</f>
        <v>11</v>
      </c>
      <c r="B28" t="str">
        <f>'15 družstiev Pretek č. 1'!C23</f>
        <v>Roman Júlenyi</v>
      </c>
      <c r="C28" t="str">
        <f>'15 družstiev Pretek č. 1'!$B$23</f>
        <v>Turčianske Teplice B    TEAM MAVER</v>
      </c>
      <c r="D28">
        <v>10</v>
      </c>
      <c r="E28" t="str">
        <f t="shared" si="12"/>
        <v>Jaroslav Antal</v>
      </c>
      <c r="F28" t="str">
        <f t="shared" si="13"/>
        <v>Bratislava V. A                     Abramis MFT</v>
      </c>
      <c r="J28">
        <f>'15 družstiev Pretek č. 1'!F24</f>
        <v>4</v>
      </c>
      <c r="K28" t="str">
        <f>'15 družstiev Pretek č. 1'!F23</f>
        <v>Branislav Kriška</v>
      </c>
      <c r="L28" t="str">
        <f>'15 družstiev Pretek č. 1'!$B$23</f>
        <v>Turčianske Teplice B    TEAM MAVER</v>
      </c>
      <c r="M28">
        <v>10</v>
      </c>
      <c r="N28" t="str">
        <f t="shared" si="14"/>
        <v>Radoslav Čangel</v>
      </c>
      <c r="O28" t="str">
        <f t="shared" si="15"/>
        <v>Partizánske                     MFT</v>
      </c>
      <c r="S28">
        <f>'15 družstiev Pretek č. 1'!I24</f>
        <v>8</v>
      </c>
      <c r="T28" t="str">
        <f>'15 družstiev Pretek č. 1'!I23</f>
        <v>Jozef Šimko</v>
      </c>
      <c r="U28" t="str">
        <f>'15 družstiev Pretek č. 1'!$B$23</f>
        <v>Turčianske Teplice B    TEAM MAVER</v>
      </c>
      <c r="V28">
        <v>10</v>
      </c>
      <c r="W28" t="str">
        <f t="shared" si="8"/>
        <v>Martin Raninec</v>
      </c>
      <c r="X28" t="str">
        <f t="shared" si="9"/>
        <v>Partizánske                     MFT</v>
      </c>
      <c r="AB28">
        <f>'15 družstiev Pretek č. 1'!L24</f>
        <v>3</v>
      </c>
      <c r="AC28" t="str">
        <f>'15 družstiev Pretek č. 1'!L23</f>
        <v>Mário Sopúch</v>
      </c>
      <c r="AD28" t="str">
        <f>'15 družstiev Pretek č. 1'!$B$23</f>
        <v>Turčianske Teplice B    TEAM MAVER</v>
      </c>
      <c r="AE28">
        <v>10</v>
      </c>
      <c r="AF28" t="str">
        <f t="shared" si="10"/>
        <v>Martin Košík</v>
      </c>
      <c r="AG28" t="str">
        <f t="shared" si="11"/>
        <v>Šamorín                          NLF Rybostrov</v>
      </c>
    </row>
    <row r="29" spans="1:33" x14ac:dyDescent="0.25">
      <c r="A29">
        <f>'15 družstiev Pretek č. 1'!C26</f>
        <v>9</v>
      </c>
      <c r="B29" t="str">
        <f>'15 družstiev Pretek č. 1'!C25</f>
        <v>Štefan Fodor</v>
      </c>
      <c r="C29" t="str">
        <f>'15 družstiev Pretek č. 1'!$B$25</f>
        <v>Veľký Meder</v>
      </c>
      <c r="D29">
        <v>11</v>
      </c>
      <c r="E29" t="str">
        <f t="shared" si="12"/>
        <v>Roman Júlenyi</v>
      </c>
      <c r="F29" t="str">
        <f t="shared" si="13"/>
        <v>Turčianske Teplice B    TEAM MAVER</v>
      </c>
      <c r="J29">
        <f>'15 družstiev Pretek č. 1'!F26</f>
        <v>9</v>
      </c>
      <c r="K29" t="str">
        <f>'15 družstiev Pretek č. 1'!F25</f>
        <v>Dezider Pongrácz</v>
      </c>
      <c r="L29" t="str">
        <f>'15 družstiev Pretek č. 1'!$B$25</f>
        <v>Veľký Meder</v>
      </c>
      <c r="M29">
        <v>11</v>
      </c>
      <c r="N29" t="str">
        <f t="shared" si="14"/>
        <v>Gergely Zaťko</v>
      </c>
      <c r="O29" t="str">
        <f t="shared" si="15"/>
        <v xml:space="preserve">Galanta                          Maver MFT Slovakia </v>
      </c>
      <c r="S29">
        <f>'15 družstiev Pretek č. 1'!I26</f>
        <v>11</v>
      </c>
      <c r="T29" t="str">
        <f>'15 družstiev Pretek č. 1'!I25</f>
        <v>Zoltán Nagy</v>
      </c>
      <c r="U29" t="str">
        <f>'15 družstiev Pretek č. 1'!$B$25</f>
        <v>Veľký Meder</v>
      </c>
      <c r="V29">
        <v>11</v>
      </c>
      <c r="W29" t="str">
        <f t="shared" si="8"/>
        <v>Zoltán Nagy</v>
      </c>
      <c r="X29" t="str">
        <f t="shared" si="9"/>
        <v>Veľký Meder</v>
      </c>
      <c r="AB29">
        <f>'15 družstiev Pretek č. 1'!L26</f>
        <v>6</v>
      </c>
      <c r="AC29" t="str">
        <f>'15 družstiev Pretek č. 1'!L25</f>
        <v>Csaba Szabó</v>
      </c>
      <c r="AD29" t="str">
        <f>'15 družstiev Pretek č. 1'!$B$25</f>
        <v>Veľký Meder</v>
      </c>
      <c r="AE29">
        <v>11</v>
      </c>
      <c r="AF29" t="str">
        <f t="shared" si="10"/>
        <v>Ján Finda</v>
      </c>
      <c r="AG29" t="str">
        <f t="shared" si="11"/>
        <v>Turčianske Teplice A      Cyril a Metod</v>
      </c>
    </row>
    <row r="30" spans="1:33" x14ac:dyDescent="0.25">
      <c r="A30">
        <f>'15 družstiev Pretek č. 1'!C28</f>
        <v>0</v>
      </c>
      <c r="B30" t="str">
        <f>'15 družstiev Pretek č. 1'!C27</f>
        <v>D</v>
      </c>
      <c r="C30" t="str">
        <f>'15 družstiev Pretek č. 1'!$B$27</f>
        <v>A</v>
      </c>
      <c r="D30">
        <v>12</v>
      </c>
      <c r="E30" t="e">
        <f t="shared" si="12"/>
        <v>#N/A</v>
      </c>
      <c r="F30" t="e">
        <f t="shared" si="13"/>
        <v>#N/A</v>
      </c>
      <c r="J30">
        <f>'15 družstiev Pretek č. 1'!F28</f>
        <v>0</v>
      </c>
      <c r="K30" t="str">
        <f>'15 družstiev Pretek č. 1'!F27</f>
        <v>E</v>
      </c>
      <c r="L30" t="str">
        <f>'15 družstiev Pretek č. 1'!$B$27</f>
        <v>A</v>
      </c>
      <c r="M30">
        <v>12</v>
      </c>
      <c r="N30" t="e">
        <f t="shared" si="14"/>
        <v>#N/A</v>
      </c>
      <c r="O30" t="e">
        <f t="shared" si="15"/>
        <v>#N/A</v>
      </c>
      <c r="S30">
        <f>'15 družstiev Pretek č. 1'!I28</f>
        <v>0</v>
      </c>
      <c r="T30" t="str">
        <f>'15 družstiev Pretek č. 1'!I27</f>
        <v>F</v>
      </c>
      <c r="U30" t="str">
        <f>'15 družstiev Pretek č. 1'!$B$27</f>
        <v>A</v>
      </c>
      <c r="V30">
        <v>12</v>
      </c>
      <c r="W30" t="e">
        <f t="shared" si="8"/>
        <v>#N/A</v>
      </c>
      <c r="X30" t="e">
        <f t="shared" si="9"/>
        <v>#N/A</v>
      </c>
      <c r="AB30">
        <f>'15 družstiev Pretek č. 1'!L28</f>
        <v>0</v>
      </c>
      <c r="AC30" t="str">
        <f>'15 družstiev Pretek č. 1'!L27</f>
        <v>S</v>
      </c>
      <c r="AD30" t="str">
        <f>'15 družstiev Pretek č. 1'!$B$27</f>
        <v>A</v>
      </c>
      <c r="AE30">
        <v>12</v>
      </c>
      <c r="AF30" t="e">
        <f t="shared" si="10"/>
        <v>#N/A</v>
      </c>
      <c r="AG30" t="e">
        <f t="shared" si="11"/>
        <v>#N/A</v>
      </c>
    </row>
    <row r="31" spans="1:33" x14ac:dyDescent="0.25">
      <c r="A31">
        <f>'15 družstiev Pretek č. 1'!C30</f>
        <v>0</v>
      </c>
      <c r="B31" t="str">
        <f>'15 družstiev Pretek č. 1'!C29</f>
        <v xml:space="preserve">A </v>
      </c>
      <c r="C31" t="str">
        <f>'15 družstiev Pretek č. 1'!$B$29</f>
        <v>B</v>
      </c>
      <c r="D31">
        <v>13</v>
      </c>
      <c r="E31" t="e">
        <f t="shared" si="12"/>
        <v>#N/A</v>
      </c>
      <c r="F31" t="e">
        <f t="shared" si="13"/>
        <v>#N/A</v>
      </c>
      <c r="J31">
        <f>'15 družstiev Pretek č. 1'!F30</f>
        <v>0</v>
      </c>
      <c r="K31" t="str">
        <f>'15 družstiev Pretek č. 1'!F29</f>
        <v>K</v>
      </c>
      <c r="L31" t="str">
        <f>'15 družstiev Pretek č. 1'!$B$29</f>
        <v>B</v>
      </c>
      <c r="M31">
        <v>13</v>
      </c>
      <c r="N31" t="e">
        <f t="shared" si="14"/>
        <v>#N/A</v>
      </c>
      <c r="O31" t="e">
        <f t="shared" si="15"/>
        <v>#N/A</v>
      </c>
      <c r="S31">
        <f>'15 družstiev Pretek č. 1'!I30</f>
        <v>0</v>
      </c>
      <c r="T31" t="str">
        <f>'15 družstiev Pretek č. 1'!I29</f>
        <v xml:space="preserve">L </v>
      </c>
      <c r="U31" t="str">
        <f>'15 družstiev Pretek č. 1'!$B$29</f>
        <v>B</v>
      </c>
      <c r="V31">
        <v>13</v>
      </c>
      <c r="W31" t="e">
        <f t="shared" si="8"/>
        <v>#N/A</v>
      </c>
      <c r="X31" t="e">
        <f t="shared" si="9"/>
        <v>#N/A</v>
      </c>
      <c r="AB31">
        <f>'15 družstiev Pretek č. 1'!L30</f>
        <v>0</v>
      </c>
      <c r="AC31" t="str">
        <f>'15 družstiev Pretek č. 1'!L29</f>
        <v>M</v>
      </c>
      <c r="AD31" t="str">
        <f>'15 družstiev Pretek č. 1'!$B$29</f>
        <v>B</v>
      </c>
      <c r="AE31">
        <v>13</v>
      </c>
      <c r="AF31" t="e">
        <f t="shared" si="10"/>
        <v>#N/A</v>
      </c>
      <c r="AG31" t="e">
        <f t="shared" si="11"/>
        <v>#N/A</v>
      </c>
    </row>
    <row r="32" spans="1:33" x14ac:dyDescent="0.25">
      <c r="A32">
        <f>'15 družstiev Pretek č. 1'!C32</f>
        <v>0</v>
      </c>
      <c r="B32" t="str">
        <f>'15 družstiev Pretek č. 1'!C31</f>
        <v>N</v>
      </c>
      <c r="C32" t="str">
        <f>'15 družstiev Pretek č. 1'!$B$31</f>
        <v>C</v>
      </c>
      <c r="D32">
        <v>14</v>
      </c>
      <c r="E32" t="e">
        <f t="shared" si="12"/>
        <v>#N/A</v>
      </c>
      <c r="F32" t="e">
        <f t="shared" si="13"/>
        <v>#N/A</v>
      </c>
      <c r="J32">
        <f>'15 družstiev Pretek č. 1'!F32</f>
        <v>0</v>
      </c>
      <c r="K32" t="str">
        <f>'15 družstiev Pretek č. 1'!F31</f>
        <v>O</v>
      </c>
      <c r="L32" t="str">
        <f>'15 družstiev Pretek č. 1'!$B$31</f>
        <v>C</v>
      </c>
      <c r="M32">
        <v>14</v>
      </c>
      <c r="N32" t="e">
        <f t="shared" si="14"/>
        <v>#N/A</v>
      </c>
      <c r="O32" t="e">
        <f t="shared" si="15"/>
        <v>#N/A</v>
      </c>
      <c r="S32">
        <f>'15 družstiev Pretek č. 1'!I32</f>
        <v>0</v>
      </c>
      <c r="T32" t="str">
        <f>'15 družstiev Pretek č. 1'!I31</f>
        <v>P</v>
      </c>
      <c r="U32" t="str">
        <f>'15 družstiev Pretek č. 1'!$B$31</f>
        <v>C</v>
      </c>
      <c r="V32">
        <v>14</v>
      </c>
      <c r="W32" t="e">
        <f t="shared" si="8"/>
        <v>#N/A</v>
      </c>
      <c r="X32" t="e">
        <f t="shared" si="9"/>
        <v>#N/A</v>
      </c>
      <c r="AB32">
        <f>'15 družstiev Pretek č. 1'!L32</f>
        <v>0</v>
      </c>
      <c r="AC32" t="str">
        <f>'15 družstiev Pretek č. 1'!L31</f>
        <v xml:space="preserve">R </v>
      </c>
      <c r="AD32" t="str">
        <f>'15 družstiev Pretek č. 1'!$B$31</f>
        <v>C</v>
      </c>
      <c r="AE32">
        <v>14</v>
      </c>
      <c r="AF32" t="e">
        <f t="shared" si="10"/>
        <v>#N/A</v>
      </c>
      <c r="AG32" t="e">
        <f t="shared" si="11"/>
        <v>#N/A</v>
      </c>
    </row>
    <row r="33" spans="1:33" x14ac:dyDescent="0.25">
      <c r="A33">
        <f>'15 družstiev Pretek č. 1'!C34</f>
        <v>0</v>
      </c>
      <c r="B33" t="str">
        <f>'15 družstiev Pretek č. 1'!C33</f>
        <v>G</v>
      </c>
      <c r="C33" t="str">
        <f>'15 družstiev Pretek č. 1'!$B$33</f>
        <v>D</v>
      </c>
      <c r="D33">
        <v>15</v>
      </c>
      <c r="E33" t="e">
        <f t="shared" si="12"/>
        <v>#N/A</v>
      </c>
      <c r="F33" t="e">
        <f t="shared" si="13"/>
        <v>#N/A</v>
      </c>
      <c r="J33">
        <f>'15 družstiev Pretek č. 1'!F34</f>
        <v>0</v>
      </c>
      <c r="K33" t="str">
        <f>'15 družstiev Pretek č. 1'!F33</f>
        <v>H</v>
      </c>
      <c r="L33">
        <f>'15 družstiev Pretek č. 1'!$B$34</f>
        <v>0</v>
      </c>
      <c r="M33">
        <v>15</v>
      </c>
      <c r="N33" t="e">
        <f t="shared" si="14"/>
        <v>#N/A</v>
      </c>
      <c r="O33" t="e">
        <f>VLOOKUP($M33,$J$19:$L$33,COLUMN($C$19:$C$33),0)</f>
        <v>#N/A</v>
      </c>
      <c r="S33">
        <f>'15 družstiev Pretek č. 1'!I34</f>
        <v>0</v>
      </c>
      <c r="T33" t="str">
        <f>'15 družstiev Pretek č. 1'!I33</f>
        <v>I</v>
      </c>
      <c r="U33" t="str">
        <f>'15 družstiev Pretek č. 1'!$B$33</f>
        <v>D</v>
      </c>
      <c r="V33">
        <v>15</v>
      </c>
      <c r="W33" t="e">
        <f t="shared" si="8"/>
        <v>#N/A</v>
      </c>
      <c r="X33" t="e">
        <f t="shared" si="9"/>
        <v>#N/A</v>
      </c>
      <c r="AB33">
        <f>'15 družstiev Pretek č. 1'!L34</f>
        <v>0</v>
      </c>
      <c r="AC33" t="str">
        <f>'15 družstiev Pretek č. 1'!L33</f>
        <v>J</v>
      </c>
      <c r="AD33" t="str">
        <f>'15 družstiev Pretek č. 1'!$B$33</f>
        <v>D</v>
      </c>
      <c r="AE33">
        <v>15</v>
      </c>
      <c r="AF33" t="e">
        <f t="shared" si="10"/>
        <v>#N/A</v>
      </c>
      <c r="AG33" t="e">
        <f t="shared" si="11"/>
        <v>#N/A</v>
      </c>
    </row>
  </sheetData>
  <mergeCells count="68">
    <mergeCell ref="AB15:AD15"/>
    <mergeCell ref="AE15:AG15"/>
    <mergeCell ref="A15:C15"/>
    <mergeCell ref="D15:F15"/>
    <mergeCell ref="J15:L15"/>
    <mergeCell ref="M15:O15"/>
    <mergeCell ref="S15:U15"/>
    <mergeCell ref="V15:X15"/>
    <mergeCell ref="B11:C11"/>
    <mergeCell ref="K11:L11"/>
    <mergeCell ref="T11:U11"/>
    <mergeCell ref="AC11:AD11"/>
    <mergeCell ref="B14:C14"/>
    <mergeCell ref="K14:L14"/>
    <mergeCell ref="T14:U14"/>
    <mergeCell ref="AC14:AD14"/>
    <mergeCell ref="B12:C12"/>
    <mergeCell ref="K12:L12"/>
    <mergeCell ref="T12:U12"/>
    <mergeCell ref="AC12:AD12"/>
    <mergeCell ref="B13:C13"/>
    <mergeCell ref="K13:L13"/>
    <mergeCell ref="T13:U13"/>
    <mergeCell ref="AC13:AD13"/>
    <mergeCell ref="B9:C9"/>
    <mergeCell ref="K9:L9"/>
    <mergeCell ref="T9:U9"/>
    <mergeCell ref="AC9:AD9"/>
    <mergeCell ref="B10:C10"/>
    <mergeCell ref="K10:L10"/>
    <mergeCell ref="T10:U10"/>
    <mergeCell ref="AC10:AD10"/>
    <mergeCell ref="B7:C7"/>
    <mergeCell ref="K7:L7"/>
    <mergeCell ref="T7:U7"/>
    <mergeCell ref="AC7:AD7"/>
    <mergeCell ref="B8:C8"/>
    <mergeCell ref="K8:L8"/>
    <mergeCell ref="T8:U8"/>
    <mergeCell ref="AC8:AD8"/>
    <mergeCell ref="B5:C5"/>
    <mergeCell ref="K5:L5"/>
    <mergeCell ref="T5:U5"/>
    <mergeCell ref="AC5:AD5"/>
    <mergeCell ref="B6:C6"/>
    <mergeCell ref="K6:L6"/>
    <mergeCell ref="T6:U6"/>
    <mergeCell ref="AC6:AD6"/>
    <mergeCell ref="B3:C3"/>
    <mergeCell ref="K3:L3"/>
    <mergeCell ref="T3:U3"/>
    <mergeCell ref="AC3:AD3"/>
    <mergeCell ref="B4:C4"/>
    <mergeCell ref="K4:L4"/>
    <mergeCell ref="T4:U4"/>
    <mergeCell ref="AC4:AD4"/>
    <mergeCell ref="B1:G1"/>
    <mergeCell ref="K1:P1"/>
    <mergeCell ref="T1:Y1"/>
    <mergeCell ref="AC1:AH1"/>
    <mergeCell ref="B2:D2"/>
    <mergeCell ref="E2:G2"/>
    <mergeCell ref="K2:M2"/>
    <mergeCell ref="N2:P2"/>
    <mergeCell ref="T2:V2"/>
    <mergeCell ref="W2:Y2"/>
    <mergeCell ref="AC2:AE2"/>
    <mergeCell ref="AF2:AH2"/>
  </mergeCells>
  <pageMargins left="0.7" right="0.7" top="0.75" bottom="0.75" header="0.3" footer="0.3"/>
  <pageSetup paperSize="9" scale="65" orientation="portrait" r:id="rId1"/>
  <colBreaks count="2" manualBreakCount="2">
    <brk id="8" max="23" man="1"/>
    <brk id="17" max="23"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H33"/>
  <sheetViews>
    <sheetView topLeftCell="A12" workbookViewId="0">
      <selection activeCell="A15" sqref="A15:XFD23"/>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54"/>
      <c r="B1" s="280" t="s">
        <v>85</v>
      </c>
      <c r="C1" s="280"/>
      <c r="D1" s="280"/>
      <c r="E1" s="280"/>
      <c r="F1" s="280"/>
      <c r="G1" s="281"/>
      <c r="H1" s="50"/>
      <c r="J1" s="54"/>
      <c r="K1" s="280" t="s">
        <v>86</v>
      </c>
      <c r="L1" s="280"/>
      <c r="M1" s="280"/>
      <c r="N1" s="280"/>
      <c r="O1" s="280"/>
      <c r="P1" s="281"/>
      <c r="Q1" s="50"/>
      <c r="S1" s="54"/>
      <c r="T1" s="280" t="s">
        <v>87</v>
      </c>
      <c r="U1" s="280"/>
      <c r="V1" s="280"/>
      <c r="W1" s="280"/>
      <c r="X1" s="280"/>
      <c r="Y1" s="281"/>
      <c r="Z1" s="50"/>
      <c r="AB1" s="54"/>
      <c r="AC1" s="280" t="s">
        <v>88</v>
      </c>
      <c r="AD1" s="280"/>
      <c r="AE1" s="280"/>
      <c r="AF1" s="280"/>
      <c r="AG1" s="280"/>
      <c r="AH1" s="281"/>
    </row>
    <row r="2" spans="1:34" ht="45" customHeight="1" thickBot="1" x14ac:dyDescent="0.3">
      <c r="A2" s="55"/>
      <c r="B2" s="282" t="str">
        <f xml:space="preserve">  '15 družstiev Pretek č. 2'!$C$1</f>
        <v>Miesto preteku: Starý Les</v>
      </c>
      <c r="C2" s="282"/>
      <c r="D2" s="282"/>
      <c r="E2" s="283" t="str">
        <f>'15 družstiev Pretek č. 2'!$J$1</f>
        <v>Dátum :  3.5.2026</v>
      </c>
      <c r="F2" s="283"/>
      <c r="G2" s="284"/>
      <c r="H2" s="56"/>
      <c r="J2" s="55"/>
      <c r="K2" s="282" t="str">
        <f xml:space="preserve">  '15 družstiev Pretek č. 2'!$C$1</f>
        <v>Miesto preteku: Starý Les</v>
      </c>
      <c r="L2" s="282"/>
      <c r="M2" s="282"/>
      <c r="N2" s="283" t="str">
        <f>'15 družstiev Pretek č. 2'!$J$1</f>
        <v>Dátum :  3.5.2026</v>
      </c>
      <c r="O2" s="283"/>
      <c r="P2" s="284"/>
      <c r="Q2" s="56"/>
      <c r="S2" s="55"/>
      <c r="T2" s="282" t="str">
        <f xml:space="preserve">  '15 družstiev Pretek č. 2'!$C$1</f>
        <v>Miesto preteku: Starý Les</v>
      </c>
      <c r="U2" s="282"/>
      <c r="V2" s="282"/>
      <c r="W2" s="283" t="str">
        <f>'15 družstiev Pretek č. 2'!$J$1</f>
        <v>Dátum :  3.5.2026</v>
      </c>
      <c r="X2" s="283"/>
      <c r="Y2" s="284"/>
      <c r="Z2" s="56"/>
      <c r="AB2" s="55"/>
      <c r="AC2" s="282" t="str">
        <f xml:space="preserve">  '15 družstiev Pretek č. 2'!$C$1</f>
        <v>Miesto preteku: Starý Les</v>
      </c>
      <c r="AD2" s="282"/>
      <c r="AE2" s="282"/>
      <c r="AF2" s="283" t="str">
        <f>'15 družstiev Pretek č. 2'!$J$1</f>
        <v>Dátum :  3.5.2026</v>
      </c>
      <c r="AG2" s="283"/>
      <c r="AH2" s="284"/>
    </row>
    <row r="3" spans="1:34" ht="34.950000000000003" customHeight="1" thickBot="1" x14ac:dyDescent="0.3">
      <c r="A3" s="57" t="s">
        <v>52</v>
      </c>
      <c r="B3" s="298" t="s">
        <v>53</v>
      </c>
      <c r="C3" s="299"/>
      <c r="D3" s="58" t="s">
        <v>54</v>
      </c>
      <c r="E3" s="59" t="s">
        <v>55</v>
      </c>
      <c r="F3" s="59" t="s">
        <v>56</v>
      </c>
      <c r="G3" s="60" t="s">
        <v>57</v>
      </c>
      <c r="H3" s="61"/>
      <c r="J3" s="57" t="s">
        <v>52</v>
      </c>
      <c r="K3" s="298" t="s">
        <v>53</v>
      </c>
      <c r="L3" s="299"/>
      <c r="M3" s="58" t="s">
        <v>54</v>
      </c>
      <c r="N3" s="59" t="s">
        <v>55</v>
      </c>
      <c r="O3" s="59" t="s">
        <v>56</v>
      </c>
      <c r="P3" s="60" t="s">
        <v>57</v>
      </c>
      <c r="Q3" s="61"/>
      <c r="S3" s="57" t="s">
        <v>52</v>
      </c>
      <c r="T3" s="298" t="s">
        <v>53</v>
      </c>
      <c r="U3" s="299"/>
      <c r="V3" s="58" t="s">
        <v>54</v>
      </c>
      <c r="W3" s="59" t="s">
        <v>55</v>
      </c>
      <c r="X3" s="59" t="s">
        <v>56</v>
      </c>
      <c r="Y3" s="60" t="s">
        <v>57</v>
      </c>
      <c r="Z3" s="61"/>
      <c r="AB3" s="57" t="s">
        <v>52</v>
      </c>
      <c r="AC3" s="298" t="s">
        <v>53</v>
      </c>
      <c r="AD3" s="299"/>
      <c r="AE3" s="58" t="s">
        <v>54</v>
      </c>
      <c r="AF3" s="59" t="s">
        <v>55</v>
      </c>
      <c r="AG3" s="59" t="s">
        <v>56</v>
      </c>
      <c r="AH3" s="60" t="s">
        <v>57</v>
      </c>
    </row>
    <row r="4" spans="1:34" ht="70.2" customHeight="1" thickTop="1" x14ac:dyDescent="0.3">
      <c r="A4" s="62">
        <v>1</v>
      </c>
      <c r="B4" s="300" t="str">
        <f t="shared" ref="B4:B14" si="0">E19</f>
        <v>Leonard Vajdulák</v>
      </c>
      <c r="C4" s="301"/>
      <c r="D4" s="63" t="str">
        <f t="shared" ref="D4:D14" si="1">F19</f>
        <v>Bratislava V. A                     Abramis MFT</v>
      </c>
      <c r="E4" s="64"/>
      <c r="F4" s="64"/>
      <c r="G4" s="65"/>
      <c r="J4" s="62">
        <v>1</v>
      </c>
      <c r="K4" s="300" t="str">
        <f t="shared" ref="K4:K14" si="2">N19</f>
        <v>Ivan Perbecký</v>
      </c>
      <c r="L4" s="301"/>
      <c r="M4" s="63" t="str">
        <f t="shared" ref="M4:M14" si="3">O19</f>
        <v>Bratislava V. B                     FT</v>
      </c>
      <c r="N4" s="64"/>
      <c r="O4" s="64"/>
      <c r="P4" s="65"/>
      <c r="S4" s="62">
        <v>1</v>
      </c>
      <c r="T4" s="300" t="str">
        <f t="shared" ref="T4:T14" si="4">W19</f>
        <v>Ladislav Schmiedt</v>
      </c>
      <c r="U4" s="301"/>
      <c r="V4" s="63" t="str">
        <f t="shared" ref="V4:V14" si="5">X19</f>
        <v>Bratislava III.                   MY Fishing SR</v>
      </c>
      <c r="W4" s="64"/>
      <c r="X4" s="64"/>
      <c r="Y4" s="65"/>
      <c r="AB4" s="62">
        <v>1</v>
      </c>
      <c r="AC4" s="300" t="str">
        <f t="shared" ref="AC4:AC14" si="6">AF19</f>
        <v>Jaroslav Antal</v>
      </c>
      <c r="AD4" s="301"/>
      <c r="AE4" s="63" t="str">
        <f t="shared" ref="AE4:AE14" si="7">AG19</f>
        <v>Bratislava V. A                     Abramis MFT</v>
      </c>
      <c r="AF4" s="64"/>
      <c r="AG4" s="64"/>
      <c r="AH4" s="65"/>
    </row>
    <row r="5" spans="1:34" ht="70.2" customHeight="1" x14ac:dyDescent="0.3">
      <c r="A5" s="66">
        <v>2</v>
      </c>
      <c r="B5" s="290" t="str">
        <f t="shared" si="0"/>
        <v>Róbert Škovran ml.</v>
      </c>
      <c r="C5" s="291"/>
      <c r="D5" s="67" t="str">
        <f t="shared" si="1"/>
        <v>Košice                           Method Team</v>
      </c>
      <c r="E5" s="68"/>
      <c r="F5" s="68"/>
      <c r="G5" s="69"/>
      <c r="J5" s="66">
        <v>2</v>
      </c>
      <c r="K5" s="290" t="str">
        <f t="shared" si="2"/>
        <v>Jozef Šimko</v>
      </c>
      <c r="L5" s="291"/>
      <c r="M5" s="67" t="str">
        <f t="shared" si="3"/>
        <v>Turčianske Teplice B    TEAM MAVER</v>
      </c>
      <c r="N5" s="68"/>
      <c r="O5" s="68"/>
      <c r="P5" s="69"/>
      <c r="S5" s="66">
        <v>2</v>
      </c>
      <c r="T5" s="290" t="str">
        <f t="shared" si="4"/>
        <v>Ladislav Koller</v>
      </c>
      <c r="U5" s="291"/>
      <c r="V5" s="67" t="str">
        <f t="shared" si="5"/>
        <v>Galanta                            Sensas FT</v>
      </c>
      <c r="W5" s="68"/>
      <c r="X5" s="68"/>
      <c r="Y5" s="69"/>
      <c r="AB5" s="66">
        <v>2</v>
      </c>
      <c r="AC5" s="290" t="str">
        <f t="shared" si="6"/>
        <v>G. Kovalkovič ml</v>
      </c>
      <c r="AD5" s="291"/>
      <c r="AE5" s="67" t="str">
        <f t="shared" si="7"/>
        <v>Košice                           Method Team</v>
      </c>
      <c r="AF5" s="68"/>
      <c r="AG5" s="68"/>
      <c r="AH5" s="69"/>
    </row>
    <row r="6" spans="1:34" ht="70.2" customHeight="1" x14ac:dyDescent="0.3">
      <c r="A6" s="66">
        <v>3</v>
      </c>
      <c r="B6" s="290" t="str">
        <f t="shared" si="0"/>
        <v>Milan Drahovský</v>
      </c>
      <c r="C6" s="291"/>
      <c r="D6" s="67" t="str">
        <f t="shared" si="1"/>
        <v>Turčianske Teplice A      Cyril a Metod</v>
      </c>
      <c r="E6" s="68"/>
      <c r="F6" s="68"/>
      <c r="G6" s="69"/>
      <c r="J6" s="66">
        <v>3</v>
      </c>
      <c r="K6" s="290" t="str">
        <f t="shared" si="2"/>
        <v>Jozef Kučera</v>
      </c>
      <c r="L6" s="291"/>
      <c r="M6" s="67" t="str">
        <f t="shared" si="3"/>
        <v>Bratislava V. A                     Abramis MFT</v>
      </c>
      <c r="N6" s="68"/>
      <c r="O6" s="68"/>
      <c r="P6" s="69"/>
      <c r="S6" s="66">
        <v>3</v>
      </c>
      <c r="T6" s="290" t="str">
        <f t="shared" si="4"/>
        <v>Radomír Demeš</v>
      </c>
      <c r="U6" s="291"/>
      <c r="V6" s="67" t="str">
        <f t="shared" si="5"/>
        <v>Partizánske                     MFT</v>
      </c>
      <c r="W6" s="68"/>
      <c r="X6" s="68"/>
      <c r="Y6" s="69"/>
      <c r="AB6" s="66">
        <v>3</v>
      </c>
      <c r="AC6" s="290" t="str">
        <f t="shared" si="6"/>
        <v>Peter Stenchlák</v>
      </c>
      <c r="AD6" s="291"/>
      <c r="AE6" s="67" t="str">
        <f t="shared" si="7"/>
        <v>Bratislava III.                   MY Fishing SR</v>
      </c>
      <c r="AF6" s="68"/>
      <c r="AG6" s="68"/>
      <c r="AH6" s="69"/>
    </row>
    <row r="7" spans="1:34" ht="70.2" customHeight="1" x14ac:dyDescent="0.3">
      <c r="A7" s="66">
        <v>4</v>
      </c>
      <c r="B7" s="290" t="str">
        <f t="shared" si="0"/>
        <v>Denis Rovenský</v>
      </c>
      <c r="C7" s="291"/>
      <c r="D7" s="67" t="str">
        <f t="shared" si="1"/>
        <v xml:space="preserve">Galanta                          Maver MFT Slovakia </v>
      </c>
      <c r="E7" s="68"/>
      <c r="F7" s="68"/>
      <c r="G7" s="69"/>
      <c r="J7" s="66">
        <v>4</v>
      </c>
      <c r="K7" s="290" t="str">
        <f t="shared" si="2"/>
        <v>Patrik Molnár</v>
      </c>
      <c r="L7" s="291"/>
      <c r="M7" s="67" t="str">
        <f t="shared" si="3"/>
        <v>Košice                           Method Team</v>
      </c>
      <c r="N7" s="68"/>
      <c r="O7" s="68"/>
      <c r="P7" s="69"/>
      <c r="S7" s="66">
        <v>4</v>
      </c>
      <c r="T7" s="290" t="str">
        <f t="shared" si="4"/>
        <v>Mário Sopúch</v>
      </c>
      <c r="U7" s="291"/>
      <c r="V7" s="67" t="str">
        <f t="shared" si="5"/>
        <v>Turčianske Teplice B    TEAM MAVER</v>
      </c>
      <c r="W7" s="68"/>
      <c r="X7" s="68"/>
      <c r="Y7" s="69"/>
      <c r="AB7" s="66">
        <v>4</v>
      </c>
      <c r="AC7" s="290" t="str">
        <f t="shared" si="6"/>
        <v>Roman Júlenyi</v>
      </c>
      <c r="AD7" s="291"/>
      <c r="AE7" s="67" t="str">
        <f t="shared" si="7"/>
        <v>Turčianske Teplice B    TEAM MAVER</v>
      </c>
      <c r="AF7" s="68"/>
      <c r="AG7" s="68"/>
      <c r="AH7" s="69"/>
    </row>
    <row r="8" spans="1:34" ht="70.2" customHeight="1" x14ac:dyDescent="0.3">
      <c r="A8" s="66">
        <v>5</v>
      </c>
      <c r="B8" s="290" t="str">
        <f t="shared" si="0"/>
        <v>Dezider Pongrácz</v>
      </c>
      <c r="C8" s="291"/>
      <c r="D8" s="67" t="str">
        <f t="shared" si="1"/>
        <v>Veľký Meder</v>
      </c>
      <c r="E8" s="68"/>
      <c r="F8" s="68"/>
      <c r="G8" s="69"/>
      <c r="J8" s="66">
        <v>5</v>
      </c>
      <c r="K8" s="290" t="str">
        <f t="shared" si="2"/>
        <v xml:space="preserve">Rastislav Dudr </v>
      </c>
      <c r="L8" s="291"/>
      <c r="M8" s="67" t="str">
        <f t="shared" si="3"/>
        <v>Galanta                            Sensas FT</v>
      </c>
      <c r="N8" s="68"/>
      <c r="O8" s="68"/>
      <c r="P8" s="69"/>
      <c r="S8" s="66">
        <v>5</v>
      </c>
      <c r="T8" s="290" t="str">
        <f t="shared" si="4"/>
        <v>Alexander Pónya</v>
      </c>
      <c r="U8" s="291"/>
      <c r="V8" s="67" t="str">
        <f t="shared" si="5"/>
        <v>Bratislava V. B                     FT</v>
      </c>
      <c r="W8" s="68"/>
      <c r="X8" s="68"/>
      <c r="Y8" s="69"/>
      <c r="AB8" s="66">
        <v>5</v>
      </c>
      <c r="AC8" s="290" t="str">
        <f t="shared" si="6"/>
        <v>Augustín Filo</v>
      </c>
      <c r="AD8" s="291"/>
      <c r="AE8" s="67" t="str">
        <f t="shared" si="7"/>
        <v>Šamorín                          NLF Rybostrov</v>
      </c>
      <c r="AF8" s="68"/>
      <c r="AG8" s="68"/>
      <c r="AH8" s="69"/>
    </row>
    <row r="9" spans="1:34" ht="70.2" customHeight="1" x14ac:dyDescent="0.3">
      <c r="A9" s="66">
        <v>6</v>
      </c>
      <c r="B9" s="290" t="str">
        <f t="shared" si="0"/>
        <v>Róbert Koša</v>
      </c>
      <c r="C9" s="291"/>
      <c r="D9" s="67" t="str">
        <f t="shared" si="1"/>
        <v>Bratislava III.                   MY Fishing SR</v>
      </c>
      <c r="E9" s="68"/>
      <c r="F9" s="70"/>
      <c r="G9" s="69"/>
      <c r="J9" s="66">
        <v>6</v>
      </c>
      <c r="K9" s="290" t="str">
        <f t="shared" si="2"/>
        <v>Gergely Zaťko</v>
      </c>
      <c r="L9" s="291"/>
      <c r="M9" s="67" t="str">
        <f t="shared" si="3"/>
        <v xml:space="preserve">Galanta                          Maver MFT Slovakia </v>
      </c>
      <c r="N9" s="68"/>
      <c r="O9" s="70"/>
      <c r="P9" s="69"/>
      <c r="S9" s="66">
        <v>6</v>
      </c>
      <c r="T9" s="290" t="str">
        <f t="shared" si="4"/>
        <v>Tomáš Jamborek</v>
      </c>
      <c r="U9" s="291"/>
      <c r="V9" s="67" t="str">
        <f t="shared" si="5"/>
        <v>Bratislava V. A                     Abramis MFT</v>
      </c>
      <c r="W9" s="68"/>
      <c r="X9" s="70"/>
      <c r="Y9" s="69"/>
      <c r="AB9" s="66">
        <v>6</v>
      </c>
      <c r="AC9" s="290" t="str">
        <f t="shared" si="6"/>
        <v>Ondrej Staňo</v>
      </c>
      <c r="AD9" s="291"/>
      <c r="AE9" s="67" t="str">
        <f t="shared" si="7"/>
        <v>Turčianske Teplice A      Cyril a Metod</v>
      </c>
      <c r="AF9" s="68"/>
      <c r="AG9" s="70"/>
      <c r="AH9" s="69"/>
    </row>
    <row r="10" spans="1:34" ht="70.2" customHeight="1" x14ac:dyDescent="0.3">
      <c r="A10" s="66">
        <v>7</v>
      </c>
      <c r="B10" s="290" t="str">
        <f t="shared" si="0"/>
        <v>Branislav Kriška</v>
      </c>
      <c r="C10" s="291"/>
      <c r="D10" s="67" t="str">
        <f t="shared" si="1"/>
        <v>Turčianske Teplice B    TEAM MAVER</v>
      </c>
      <c r="E10" s="68"/>
      <c r="F10" s="68"/>
      <c r="G10" s="69"/>
      <c r="J10" s="66">
        <v>7</v>
      </c>
      <c r="K10" s="290" t="str">
        <f t="shared" si="2"/>
        <v>Peter Németh</v>
      </c>
      <c r="L10" s="291"/>
      <c r="M10" s="67" t="str">
        <f t="shared" si="3"/>
        <v>Šamorín                          NLF Rybostrov</v>
      </c>
      <c r="N10" s="68"/>
      <c r="O10" s="68"/>
      <c r="P10" s="69"/>
      <c r="S10" s="66">
        <v>7</v>
      </c>
      <c r="T10" s="290" t="str">
        <f t="shared" si="4"/>
        <v>Attila Stefanik</v>
      </c>
      <c r="U10" s="291"/>
      <c r="V10" s="67" t="str">
        <f t="shared" si="5"/>
        <v>Veľký Meder</v>
      </c>
      <c r="W10" s="68"/>
      <c r="X10" s="68"/>
      <c r="Y10" s="69"/>
      <c r="AB10" s="66">
        <v>7</v>
      </c>
      <c r="AC10" s="290" t="str">
        <f t="shared" si="6"/>
        <v>Ivan Rovenský</v>
      </c>
      <c r="AD10" s="291"/>
      <c r="AE10" s="67" t="str">
        <f t="shared" si="7"/>
        <v xml:space="preserve">Galanta                          Maver MFT Slovakia </v>
      </c>
      <c r="AF10" s="68"/>
      <c r="AG10" s="68"/>
      <c r="AH10" s="69"/>
    </row>
    <row r="11" spans="1:34" ht="70.2" customHeight="1" x14ac:dyDescent="0.3">
      <c r="A11" s="66">
        <v>8</v>
      </c>
      <c r="B11" s="290" t="str">
        <f t="shared" si="0"/>
        <v>Matúš Scholtz</v>
      </c>
      <c r="C11" s="291"/>
      <c r="D11" s="67" t="str">
        <f t="shared" si="1"/>
        <v>Bratislava V. B                     FT</v>
      </c>
      <c r="E11" s="68"/>
      <c r="F11" s="68"/>
      <c r="G11" s="69"/>
      <c r="J11" s="66">
        <v>8</v>
      </c>
      <c r="K11" s="290" t="str">
        <f t="shared" si="2"/>
        <v>Radoslav Čangel</v>
      </c>
      <c r="L11" s="291"/>
      <c r="M11" s="67" t="str">
        <f t="shared" si="3"/>
        <v>Partizánske                     MFT</v>
      </c>
      <c r="N11" s="68"/>
      <c r="O11" s="68"/>
      <c r="P11" s="69"/>
      <c r="S11" s="66">
        <v>8</v>
      </c>
      <c r="T11" s="290" t="str">
        <f t="shared" si="4"/>
        <v>Filip Cirok</v>
      </c>
      <c r="U11" s="291"/>
      <c r="V11" s="67" t="str">
        <f t="shared" si="5"/>
        <v>Turčianske Teplice A      Cyril a Metod</v>
      </c>
      <c r="W11" s="68"/>
      <c r="X11" s="68"/>
      <c r="Y11" s="69"/>
      <c r="AB11" s="66">
        <v>8</v>
      </c>
      <c r="AC11" s="290" t="str">
        <f t="shared" si="6"/>
        <v>Martin Raninec</v>
      </c>
      <c r="AD11" s="291"/>
      <c r="AE11" s="67" t="str">
        <f t="shared" si="7"/>
        <v>Partizánske                     MFT</v>
      </c>
      <c r="AF11" s="68"/>
      <c r="AG11" s="68"/>
      <c r="AH11" s="69"/>
    </row>
    <row r="12" spans="1:34" ht="70.2" customHeight="1" x14ac:dyDescent="0.3">
      <c r="A12" s="66">
        <v>9</v>
      </c>
      <c r="B12" s="290" t="str">
        <f t="shared" si="0"/>
        <v>Mário Obert</v>
      </c>
      <c r="C12" s="291"/>
      <c r="D12" s="67" t="str">
        <f t="shared" si="1"/>
        <v>Partizánske                     MFT</v>
      </c>
      <c r="E12" s="68"/>
      <c r="F12" s="68"/>
      <c r="G12" s="69"/>
      <c r="J12" s="66">
        <v>9</v>
      </c>
      <c r="K12" s="290" t="str">
        <f t="shared" si="2"/>
        <v>Ján Finda</v>
      </c>
      <c r="L12" s="291"/>
      <c r="M12" s="67" t="str">
        <f t="shared" si="3"/>
        <v>Turčianske Teplice A      Cyril a Metod</v>
      </c>
      <c r="N12" s="68"/>
      <c r="O12" s="68"/>
      <c r="P12" s="69"/>
      <c r="S12" s="66">
        <v>9</v>
      </c>
      <c r="T12" s="290" t="str">
        <f t="shared" si="4"/>
        <v>Martin Košík</v>
      </c>
      <c r="U12" s="291"/>
      <c r="V12" s="67" t="str">
        <f t="shared" si="5"/>
        <v>Šamorín                          NLF Rybostrov</v>
      </c>
      <c r="W12" s="68"/>
      <c r="X12" s="68"/>
      <c r="Y12" s="69"/>
      <c r="AB12" s="66">
        <v>9</v>
      </c>
      <c r="AC12" s="290" t="str">
        <f t="shared" si="6"/>
        <v>Csaba Szabó</v>
      </c>
      <c r="AD12" s="291"/>
      <c r="AE12" s="67" t="str">
        <f t="shared" si="7"/>
        <v>Veľký Meder</v>
      </c>
      <c r="AF12" s="68"/>
      <c r="AG12" s="68"/>
      <c r="AH12" s="69"/>
    </row>
    <row r="13" spans="1:34" ht="70.2" customHeight="1" x14ac:dyDescent="0.3">
      <c r="A13" s="66">
        <v>10</v>
      </c>
      <c r="B13" s="290" t="str">
        <f t="shared" si="0"/>
        <v>Ján Kaškötő</v>
      </c>
      <c r="C13" s="291"/>
      <c r="D13" s="67" t="str">
        <f t="shared" si="1"/>
        <v>Šamorín                          NLF Rybostrov</v>
      </c>
      <c r="E13" s="68"/>
      <c r="F13" s="68"/>
      <c r="G13" s="69"/>
      <c r="J13" s="66">
        <v>10</v>
      </c>
      <c r="K13" s="290" t="str">
        <f t="shared" si="2"/>
        <v>Roman Kubíček</v>
      </c>
      <c r="L13" s="291"/>
      <c r="M13" s="67" t="str">
        <f t="shared" si="3"/>
        <v>Bratislava III.                   MY Fishing SR</v>
      </c>
      <c r="N13" s="68"/>
      <c r="O13" s="68"/>
      <c r="P13" s="69"/>
      <c r="S13" s="66">
        <v>10</v>
      </c>
      <c r="T13" s="290" t="str">
        <f t="shared" si="4"/>
        <v>G. Kovalkovič st</v>
      </c>
      <c r="U13" s="291"/>
      <c r="V13" s="67" t="str">
        <f t="shared" si="5"/>
        <v>Košice                           Method Team</v>
      </c>
      <c r="W13" s="68"/>
      <c r="X13" s="68"/>
      <c r="Y13" s="69"/>
      <c r="AB13" s="66">
        <v>10</v>
      </c>
      <c r="AC13" s="290" t="str">
        <f t="shared" si="6"/>
        <v>Martin Križan</v>
      </c>
      <c r="AD13" s="291"/>
      <c r="AE13" s="67" t="str">
        <f t="shared" si="7"/>
        <v>Bratislava V. B                     FT</v>
      </c>
      <c r="AF13" s="68"/>
      <c r="AG13" s="68"/>
      <c r="AH13" s="69"/>
    </row>
    <row r="14" spans="1:34" ht="70.2" customHeight="1" thickBot="1" x14ac:dyDescent="0.35">
      <c r="A14" s="66">
        <v>11</v>
      </c>
      <c r="B14" s="290" t="str">
        <f t="shared" si="0"/>
        <v>Roland Koller</v>
      </c>
      <c r="C14" s="291"/>
      <c r="D14" s="67" t="str">
        <f t="shared" si="1"/>
        <v>Galanta                            Sensas FT</v>
      </c>
      <c r="E14" s="68"/>
      <c r="F14" s="68"/>
      <c r="G14" s="69"/>
      <c r="J14" s="66">
        <v>11</v>
      </c>
      <c r="K14" s="290" t="str">
        <f t="shared" si="2"/>
        <v>Zoltán Nagy</v>
      </c>
      <c r="L14" s="291"/>
      <c r="M14" s="67" t="str">
        <f t="shared" si="3"/>
        <v>Veľký Meder</v>
      </c>
      <c r="N14" s="68"/>
      <c r="O14" s="68"/>
      <c r="P14" s="69"/>
      <c r="S14" s="66">
        <v>11</v>
      </c>
      <c r="T14" s="290" t="str">
        <f t="shared" si="4"/>
        <v>Richard Bartakovics</v>
      </c>
      <c r="U14" s="291"/>
      <c r="V14" s="67" t="str">
        <f t="shared" si="5"/>
        <v xml:space="preserve">Galanta                          Maver MFT Slovakia </v>
      </c>
      <c r="W14" s="68"/>
      <c r="X14" s="68"/>
      <c r="Y14" s="69"/>
      <c r="AB14" s="66">
        <v>11</v>
      </c>
      <c r="AC14" s="290" t="str">
        <f t="shared" si="6"/>
        <v>Tomáš Németh</v>
      </c>
      <c r="AD14" s="291"/>
      <c r="AE14" s="67" t="str">
        <f t="shared" si="7"/>
        <v>Galanta                            Sensas FT</v>
      </c>
      <c r="AF14" s="68"/>
      <c r="AG14" s="68"/>
      <c r="AH14" s="69"/>
    </row>
    <row r="15" spans="1:34" ht="70.2" customHeight="1" x14ac:dyDescent="0.4">
      <c r="A15" s="296" t="s">
        <v>58</v>
      </c>
      <c r="B15" s="296"/>
      <c r="C15" s="296"/>
      <c r="D15" s="297" t="s">
        <v>59</v>
      </c>
      <c r="E15" s="297"/>
      <c r="F15" s="297"/>
      <c r="J15" s="296" t="s">
        <v>58</v>
      </c>
      <c r="K15" s="296"/>
      <c r="L15" s="296"/>
      <c r="M15" s="297" t="s">
        <v>59</v>
      </c>
      <c r="N15" s="297"/>
      <c r="O15" s="297"/>
      <c r="S15" s="296" t="s">
        <v>58</v>
      </c>
      <c r="T15" s="296"/>
      <c r="U15" s="296"/>
      <c r="V15" s="297" t="s">
        <v>59</v>
      </c>
      <c r="W15" s="297"/>
      <c r="X15" s="297"/>
      <c r="AB15" s="296" t="s">
        <v>58</v>
      </c>
      <c r="AC15" s="296"/>
      <c r="AD15" s="296"/>
      <c r="AE15" s="297" t="s">
        <v>59</v>
      </c>
      <c r="AF15" s="297"/>
      <c r="AG15" s="297"/>
    </row>
    <row r="18" spans="1:33" x14ac:dyDescent="0.25">
      <c r="A18" t="s">
        <v>60</v>
      </c>
      <c r="B18" t="s">
        <v>61</v>
      </c>
      <c r="J18" t="s">
        <v>60</v>
      </c>
      <c r="K18" t="s">
        <v>61</v>
      </c>
      <c r="S18" t="s">
        <v>60</v>
      </c>
      <c r="T18" t="s">
        <v>61</v>
      </c>
      <c r="AB18" t="s">
        <v>60</v>
      </c>
      <c r="AC18" t="s">
        <v>61</v>
      </c>
    </row>
    <row r="19" spans="1:33" x14ac:dyDescent="0.25">
      <c r="A19">
        <f>'15 družstiev Pretek č. 2'!C6</f>
        <v>6</v>
      </c>
      <c r="B19" t="str">
        <f>'15 družstiev Pretek č. 2'!C5</f>
        <v>Róbert Koša</v>
      </c>
      <c r="C19" t="str">
        <f>'15 družstiev Pretek č. 2'!$B$5</f>
        <v>Bratislava III.                   MY Fishing SR</v>
      </c>
      <c r="D19">
        <v>1</v>
      </c>
      <c r="E19" t="str">
        <f>VLOOKUP($D19,$A$19:$B$33,COLUMN($B$19:$B$33),0)</f>
        <v>Leonard Vajdulák</v>
      </c>
      <c r="F19" t="str">
        <f>VLOOKUP($D19,$A$19:$C$33,COLUMN($C$19:$C$33),0)</f>
        <v>Bratislava V. A                     Abramis MFT</v>
      </c>
      <c r="J19">
        <f>'15 družstiev Pretek č. 2'!F6</f>
        <v>10</v>
      </c>
      <c r="K19" t="str">
        <f>'15 družstiev Pretek č. 2'!F5</f>
        <v>Roman Kubíček</v>
      </c>
      <c r="L19" t="str">
        <f>'15 družstiev Pretek č. 2'!$B$5</f>
        <v>Bratislava III.                   MY Fishing SR</v>
      </c>
      <c r="M19">
        <v>1</v>
      </c>
      <c r="N19" t="str">
        <f>VLOOKUP($M19,$J$19:$K$33,COLUMN($B$19:$B$33),0)</f>
        <v>Ivan Perbecký</v>
      </c>
      <c r="O19" t="str">
        <f>VLOOKUP($M19,$J$19:$L$33,COLUMN($C$19:$C$33),0)</f>
        <v>Bratislava V. B                     FT</v>
      </c>
      <c r="S19">
        <f>'15 družstiev Pretek č. 2'!I6</f>
        <v>1</v>
      </c>
      <c r="T19" t="str">
        <f>'15 družstiev Pretek č. 2'!I5</f>
        <v>Ladislav Schmiedt</v>
      </c>
      <c r="U19" t="str">
        <f>'15 družstiev Pretek č. 2'!$B$5</f>
        <v>Bratislava III.                   MY Fishing SR</v>
      </c>
      <c r="V19">
        <v>1</v>
      </c>
      <c r="W19" t="str">
        <f>VLOOKUP($V19,$S$19:$T$33,COLUMN($B$19:$B$33),0)</f>
        <v>Ladislav Schmiedt</v>
      </c>
      <c r="X19" t="str">
        <f>VLOOKUP($V19,$S$19:$U$33,COLUMN($C$19:$C$33),0)</f>
        <v>Bratislava III.                   MY Fishing SR</v>
      </c>
      <c r="AB19">
        <f>'15 družstiev Pretek č. 2'!L6</f>
        <v>3</v>
      </c>
      <c r="AC19" t="str">
        <f>'15 družstiev Pretek č. 2'!L5</f>
        <v>Peter Stenchlák</v>
      </c>
      <c r="AD19" t="str">
        <f>'15 družstiev Pretek č. 2'!$B$5</f>
        <v>Bratislava III.                   MY Fishing SR</v>
      </c>
      <c r="AE19">
        <v>1</v>
      </c>
      <c r="AF19" t="str">
        <f>VLOOKUP($AE19,$AB$19:$AC$33,COLUMN($B$19:$B$33),0)</f>
        <v>Jaroslav Antal</v>
      </c>
      <c r="AG19" t="str">
        <f>VLOOKUP($AE19,$AB$19:$AD$33,COLUMN($C$19:$C$33),0)</f>
        <v>Bratislava V. A                     Abramis MFT</v>
      </c>
    </row>
    <row r="20" spans="1:33" x14ac:dyDescent="0.25">
      <c r="A20">
        <f>'15 družstiev Pretek č. 2'!C8</f>
        <v>1</v>
      </c>
      <c r="B20" t="str">
        <f>'15 družstiev Pretek č. 2'!C7</f>
        <v>Leonard Vajdulák</v>
      </c>
      <c r="C20" t="str">
        <f>'15 družstiev Pretek č. 2'!$B$7</f>
        <v>Bratislava V. A                     Abramis MFT</v>
      </c>
      <c r="D20">
        <v>2</v>
      </c>
      <c r="E20" t="str">
        <f t="shared" ref="E20:E33" si="8">VLOOKUP($D20,$A$19:$B$33,COLUMN($B$19:$B$33),0)</f>
        <v>Róbert Škovran ml.</v>
      </c>
      <c r="F20" t="str">
        <f t="shared" ref="F20:F33" si="9">VLOOKUP($D20,$A$19:$C$33,COLUMN($C$19:$C$33),0)</f>
        <v>Košice                           Method Team</v>
      </c>
      <c r="J20">
        <f>'15 družstiev Pretek č. 2'!F8</f>
        <v>3</v>
      </c>
      <c r="K20" t="str">
        <f>'15 družstiev Pretek č. 2'!F7</f>
        <v>Jozef Kučera</v>
      </c>
      <c r="L20" t="str">
        <f>'15 družstiev Pretek č. 2'!$B$7</f>
        <v>Bratislava V. A                     Abramis MFT</v>
      </c>
      <c r="M20">
        <v>2</v>
      </c>
      <c r="N20" t="str">
        <f t="shared" ref="N20:N33" si="10">VLOOKUP($M20,$J$19:$K$33,COLUMN($B$19:$B$33),0)</f>
        <v>Jozef Šimko</v>
      </c>
      <c r="O20" t="str">
        <f t="shared" ref="O20:O32" si="11">VLOOKUP($M20,$J$19:$L$33,COLUMN($C$19:$C$33),0)</f>
        <v>Turčianske Teplice B    TEAM MAVER</v>
      </c>
      <c r="S20">
        <f>'15 družstiev Pretek č. 2'!I8</f>
        <v>6</v>
      </c>
      <c r="T20" t="str">
        <f>'15 družstiev Pretek č. 2'!I7</f>
        <v>Tomáš Jamborek</v>
      </c>
      <c r="U20" t="str">
        <f>'15 družstiev Pretek č. 2'!$B$7</f>
        <v>Bratislava V. A                     Abramis MFT</v>
      </c>
      <c r="V20">
        <v>2</v>
      </c>
      <c r="W20" t="str">
        <f t="shared" ref="W20:W33" si="12">VLOOKUP($V20,$S$19:$T$33,COLUMN($B$19:$B$33),0)</f>
        <v>Ladislav Koller</v>
      </c>
      <c r="X20" t="str">
        <f t="shared" ref="X20:X33" si="13">VLOOKUP($V20,$S$19:$U$33,COLUMN($C$19:$C$33),0)</f>
        <v>Galanta                            Sensas FT</v>
      </c>
      <c r="AB20">
        <f>'15 družstiev Pretek č. 2'!L8</f>
        <v>1</v>
      </c>
      <c r="AC20" t="str">
        <f>'15 družstiev Pretek č. 2'!L7</f>
        <v>Jaroslav Antal</v>
      </c>
      <c r="AD20" t="str">
        <f>'15 družstiev Pretek č. 2'!$B$7</f>
        <v>Bratislava V. A                     Abramis MFT</v>
      </c>
      <c r="AE20">
        <v>2</v>
      </c>
      <c r="AF20" t="str">
        <f t="shared" ref="AF20:AF33" si="14">VLOOKUP($AE20,$AB$19:$AC$33,COLUMN($B$19:$B$33),0)</f>
        <v>G. Kovalkovič ml</v>
      </c>
      <c r="AG20" t="str">
        <f t="shared" ref="AG20:AG33" si="15">VLOOKUP($AE20,$AB$19:$AD$33,COLUMN($C$19:$C$33),0)</f>
        <v>Košice                           Method Team</v>
      </c>
    </row>
    <row r="21" spans="1:33" x14ac:dyDescent="0.25">
      <c r="A21">
        <f>'15 družstiev Pretek č. 2'!C10</f>
        <v>8</v>
      </c>
      <c r="B21" t="str">
        <f>'15 družstiev Pretek č. 2'!C9</f>
        <v>Matúš Scholtz</v>
      </c>
      <c r="C21" t="str">
        <f>'15 družstiev Pretek č. 2'!$B$9</f>
        <v>Bratislava V. B                     FT</v>
      </c>
      <c r="D21">
        <v>3</v>
      </c>
      <c r="E21" t="str">
        <f t="shared" si="8"/>
        <v>Milan Drahovský</v>
      </c>
      <c r="F21" t="str">
        <f t="shared" si="9"/>
        <v>Turčianske Teplice A      Cyril a Metod</v>
      </c>
      <c r="J21">
        <f>'15 družstiev Pretek č. 2'!F10</f>
        <v>1</v>
      </c>
      <c r="K21" t="str">
        <f>'15 družstiev Pretek č. 2'!F9</f>
        <v>Ivan Perbecký</v>
      </c>
      <c r="L21" t="str">
        <f>'15 družstiev Pretek č. 2'!$B$9</f>
        <v>Bratislava V. B                     FT</v>
      </c>
      <c r="M21">
        <v>3</v>
      </c>
      <c r="N21" t="str">
        <f t="shared" si="10"/>
        <v>Jozef Kučera</v>
      </c>
      <c r="O21" t="str">
        <f t="shared" si="11"/>
        <v>Bratislava V. A                     Abramis MFT</v>
      </c>
      <c r="S21">
        <f>'15 družstiev Pretek č. 2'!I10</f>
        <v>5</v>
      </c>
      <c r="T21" t="str">
        <f>'15 družstiev Pretek č. 2'!I9</f>
        <v>Alexander Pónya</v>
      </c>
      <c r="U21" t="str">
        <f>'15 družstiev Pretek č. 2'!$B$9</f>
        <v>Bratislava V. B                     FT</v>
      </c>
      <c r="V21">
        <v>3</v>
      </c>
      <c r="W21" t="str">
        <f t="shared" si="12"/>
        <v>Radomír Demeš</v>
      </c>
      <c r="X21" t="str">
        <f t="shared" si="13"/>
        <v>Partizánske                     MFT</v>
      </c>
      <c r="AB21">
        <f>'15 družstiev Pretek č. 2'!L10</f>
        <v>10</v>
      </c>
      <c r="AC21" t="str">
        <f>'15 družstiev Pretek č. 2'!L9</f>
        <v>Martin Križan</v>
      </c>
      <c r="AD21" t="str">
        <f>'15 družstiev Pretek č. 2'!$B$9</f>
        <v>Bratislava V. B                     FT</v>
      </c>
      <c r="AE21">
        <v>3</v>
      </c>
      <c r="AF21" t="str">
        <f t="shared" si="14"/>
        <v>Peter Stenchlák</v>
      </c>
      <c r="AG21" t="str">
        <f t="shared" si="15"/>
        <v>Bratislava III.                   MY Fishing SR</v>
      </c>
    </row>
    <row r="22" spans="1:33" x14ac:dyDescent="0.25">
      <c r="A22">
        <f>'15 družstiev Pretek č. 2'!C12</f>
        <v>4</v>
      </c>
      <c r="B22" t="str">
        <f>'15 družstiev Pretek č. 2'!C11</f>
        <v>Denis Rovenský</v>
      </c>
      <c r="C22" t="str">
        <f>'15 družstiev Pretek č. 2'!$B$11</f>
        <v xml:space="preserve">Galanta                          Maver MFT Slovakia </v>
      </c>
      <c r="D22">
        <v>4</v>
      </c>
      <c r="E22" t="str">
        <f t="shared" si="8"/>
        <v>Denis Rovenský</v>
      </c>
      <c r="F22" t="str">
        <f t="shared" si="9"/>
        <v xml:space="preserve">Galanta                          Maver MFT Slovakia </v>
      </c>
      <c r="J22">
        <f>'15 družstiev Pretek č. 2'!F12</f>
        <v>6</v>
      </c>
      <c r="K22" t="str">
        <f>'15 družstiev Pretek č. 2'!F11</f>
        <v>Gergely Zaťko</v>
      </c>
      <c r="L22" t="str">
        <f>'15 družstiev Pretek č. 2'!$B$11</f>
        <v xml:space="preserve">Galanta                          Maver MFT Slovakia </v>
      </c>
      <c r="M22">
        <v>4</v>
      </c>
      <c r="N22" t="str">
        <f t="shared" si="10"/>
        <v>Patrik Molnár</v>
      </c>
      <c r="O22" t="str">
        <f t="shared" si="11"/>
        <v>Košice                           Method Team</v>
      </c>
      <c r="S22">
        <f>'15 družstiev Pretek č. 2'!I12</f>
        <v>11</v>
      </c>
      <c r="T22" t="str">
        <f>'15 družstiev Pretek č. 2'!I11</f>
        <v>Richard Bartakovics</v>
      </c>
      <c r="U22" t="str">
        <f>'15 družstiev Pretek č. 2'!$B$11</f>
        <v xml:space="preserve">Galanta                          Maver MFT Slovakia </v>
      </c>
      <c r="V22">
        <v>4</v>
      </c>
      <c r="W22" t="str">
        <f t="shared" si="12"/>
        <v>Mário Sopúch</v>
      </c>
      <c r="X22" t="str">
        <f t="shared" si="13"/>
        <v>Turčianske Teplice B    TEAM MAVER</v>
      </c>
      <c r="AB22">
        <f>'15 družstiev Pretek č. 2'!L12</f>
        <v>7</v>
      </c>
      <c r="AC22" t="str">
        <f>'15 družstiev Pretek č. 2'!L11</f>
        <v>Ivan Rovenský</v>
      </c>
      <c r="AD22" t="str">
        <f>'15 družstiev Pretek č. 2'!$B$11</f>
        <v xml:space="preserve">Galanta                          Maver MFT Slovakia </v>
      </c>
      <c r="AE22">
        <v>4</v>
      </c>
      <c r="AF22" t="str">
        <f t="shared" si="14"/>
        <v>Roman Júlenyi</v>
      </c>
      <c r="AG22" t="str">
        <f t="shared" si="15"/>
        <v>Turčianske Teplice B    TEAM MAVER</v>
      </c>
    </row>
    <row r="23" spans="1:33" x14ac:dyDescent="0.25">
      <c r="A23">
        <f>'15 družstiev Pretek č. 2'!C14</f>
        <v>11</v>
      </c>
      <c r="B23" t="str">
        <f>'15 družstiev Pretek č. 2'!C13</f>
        <v>Roland Koller</v>
      </c>
      <c r="C23" t="str">
        <f>'15 družstiev Pretek č. 2'!$B$13</f>
        <v>Galanta                            Sensas FT</v>
      </c>
      <c r="D23">
        <v>5</v>
      </c>
      <c r="E23" t="str">
        <f t="shared" si="8"/>
        <v>Dezider Pongrácz</v>
      </c>
      <c r="F23" t="str">
        <f t="shared" si="9"/>
        <v>Veľký Meder</v>
      </c>
      <c r="J23">
        <f>'15 družstiev Pretek č. 2'!F14</f>
        <v>5</v>
      </c>
      <c r="K23" t="str">
        <f>'15 družstiev Pretek č. 2'!F13</f>
        <v xml:space="preserve">Rastislav Dudr </v>
      </c>
      <c r="L23" t="str">
        <f>'15 družstiev Pretek č. 2'!$B$13</f>
        <v>Galanta                            Sensas FT</v>
      </c>
      <c r="M23">
        <v>5</v>
      </c>
      <c r="N23" t="str">
        <f t="shared" si="10"/>
        <v xml:space="preserve">Rastislav Dudr </v>
      </c>
      <c r="O23" t="str">
        <f t="shared" si="11"/>
        <v>Galanta                            Sensas FT</v>
      </c>
      <c r="S23">
        <f>'15 družstiev Pretek č. 2'!I14</f>
        <v>2</v>
      </c>
      <c r="T23" t="str">
        <f>'15 družstiev Pretek č. 2'!I13</f>
        <v>Ladislav Koller</v>
      </c>
      <c r="U23" t="str">
        <f>'15 družstiev Pretek č. 2'!$B$13</f>
        <v>Galanta                            Sensas FT</v>
      </c>
      <c r="V23">
        <v>5</v>
      </c>
      <c r="W23" t="str">
        <f t="shared" si="12"/>
        <v>Alexander Pónya</v>
      </c>
      <c r="X23" t="str">
        <f t="shared" si="13"/>
        <v>Bratislava V. B                     FT</v>
      </c>
      <c r="AB23">
        <f>'15 družstiev Pretek č. 2'!L14</f>
        <v>11</v>
      </c>
      <c r="AC23" t="str">
        <f>'15 družstiev Pretek č. 2'!L13</f>
        <v>Tomáš Németh</v>
      </c>
      <c r="AD23" t="str">
        <f>'15 družstiev Pretek č. 2'!$B$13</f>
        <v>Galanta                            Sensas FT</v>
      </c>
      <c r="AE23">
        <v>5</v>
      </c>
      <c r="AF23" t="str">
        <f t="shared" si="14"/>
        <v>Augustín Filo</v>
      </c>
      <c r="AG23" t="str">
        <f t="shared" si="15"/>
        <v>Šamorín                          NLF Rybostrov</v>
      </c>
    </row>
    <row r="24" spans="1:33" x14ac:dyDescent="0.25">
      <c r="A24">
        <f>'15 družstiev Pretek č. 2'!C16</f>
        <v>2</v>
      </c>
      <c r="B24" t="str">
        <f>'15 družstiev Pretek č. 2'!C15</f>
        <v>Róbert Škovran ml.</v>
      </c>
      <c r="C24" t="str">
        <f>'15 družstiev Pretek č. 2'!$B$15</f>
        <v>Košice                           Method Team</v>
      </c>
      <c r="D24">
        <v>6</v>
      </c>
      <c r="E24" t="str">
        <f t="shared" si="8"/>
        <v>Róbert Koša</v>
      </c>
      <c r="F24" t="str">
        <f t="shared" si="9"/>
        <v>Bratislava III.                   MY Fishing SR</v>
      </c>
      <c r="J24">
        <f>'15 družstiev Pretek č. 2'!F16</f>
        <v>4</v>
      </c>
      <c r="K24" t="str">
        <f>'15 družstiev Pretek č. 2'!F15</f>
        <v>Patrik Molnár</v>
      </c>
      <c r="L24" t="str">
        <f>'15 družstiev Pretek č. 2'!$B$15</f>
        <v>Košice                           Method Team</v>
      </c>
      <c r="M24">
        <v>6</v>
      </c>
      <c r="N24" t="str">
        <f t="shared" si="10"/>
        <v>Gergely Zaťko</v>
      </c>
      <c r="O24" t="str">
        <f t="shared" si="11"/>
        <v xml:space="preserve">Galanta                          Maver MFT Slovakia </v>
      </c>
      <c r="S24">
        <f>'15 družstiev Pretek č. 2'!I16</f>
        <v>10</v>
      </c>
      <c r="T24" t="str">
        <f>'15 družstiev Pretek č. 2'!I15</f>
        <v>G. Kovalkovič st</v>
      </c>
      <c r="U24" t="str">
        <f>'15 družstiev Pretek č. 2'!$B$15</f>
        <v>Košice                           Method Team</v>
      </c>
      <c r="V24">
        <v>6</v>
      </c>
      <c r="W24" t="str">
        <f t="shared" si="12"/>
        <v>Tomáš Jamborek</v>
      </c>
      <c r="X24" t="str">
        <f t="shared" si="13"/>
        <v>Bratislava V. A                     Abramis MFT</v>
      </c>
      <c r="AB24">
        <f>'15 družstiev Pretek č. 2'!L16</f>
        <v>2</v>
      </c>
      <c r="AC24" t="str">
        <f>'15 družstiev Pretek č. 2'!L15</f>
        <v>G. Kovalkovič ml</v>
      </c>
      <c r="AD24" t="str">
        <f>'15 družstiev Pretek č. 2'!$B$15</f>
        <v>Košice                           Method Team</v>
      </c>
      <c r="AE24">
        <v>6</v>
      </c>
      <c r="AF24" t="str">
        <f t="shared" si="14"/>
        <v>Ondrej Staňo</v>
      </c>
      <c r="AG24" t="str">
        <f t="shared" si="15"/>
        <v>Turčianske Teplice A      Cyril a Metod</v>
      </c>
    </row>
    <row r="25" spans="1:33" x14ac:dyDescent="0.25">
      <c r="A25">
        <f>'15 družstiev Pretek č. 2'!C18</f>
        <v>9</v>
      </c>
      <c r="B25" t="str">
        <f>'15 družstiev Pretek č. 2'!C17</f>
        <v>Mário Obert</v>
      </c>
      <c r="C25" t="str">
        <f>'15 družstiev Pretek č. 2'!$B$17</f>
        <v>Partizánske                     MFT</v>
      </c>
      <c r="D25">
        <v>7</v>
      </c>
      <c r="E25" t="str">
        <f t="shared" si="8"/>
        <v>Branislav Kriška</v>
      </c>
      <c r="F25" t="str">
        <f t="shared" si="9"/>
        <v>Turčianske Teplice B    TEAM MAVER</v>
      </c>
      <c r="J25">
        <f>'15 družstiev Pretek č. 2'!F18</f>
        <v>8</v>
      </c>
      <c r="K25" t="str">
        <f>'15 družstiev Pretek č. 2'!F17</f>
        <v>Radoslav Čangel</v>
      </c>
      <c r="L25" t="str">
        <f>'15 družstiev Pretek č. 2'!$B$17</f>
        <v>Partizánske                     MFT</v>
      </c>
      <c r="M25">
        <v>7</v>
      </c>
      <c r="N25" t="str">
        <f t="shared" si="10"/>
        <v>Peter Németh</v>
      </c>
      <c r="O25" t="str">
        <f t="shared" si="11"/>
        <v>Šamorín                          NLF Rybostrov</v>
      </c>
      <c r="S25">
        <f>'15 družstiev Pretek č. 2'!I18</f>
        <v>3</v>
      </c>
      <c r="T25" t="str">
        <f>'15 družstiev Pretek č. 2'!I17</f>
        <v>Radomír Demeš</v>
      </c>
      <c r="U25" t="str">
        <f>'15 družstiev Pretek č. 2'!$B$17</f>
        <v>Partizánske                     MFT</v>
      </c>
      <c r="V25">
        <v>7</v>
      </c>
      <c r="W25" t="str">
        <f t="shared" si="12"/>
        <v>Attila Stefanik</v>
      </c>
      <c r="X25" t="str">
        <f t="shared" si="13"/>
        <v>Veľký Meder</v>
      </c>
      <c r="AB25">
        <f>'15 družstiev Pretek č. 2'!L18</f>
        <v>8</v>
      </c>
      <c r="AC25" t="str">
        <f>'15 družstiev Pretek č. 2'!L17</f>
        <v>Martin Raninec</v>
      </c>
      <c r="AD25" t="str">
        <f>'15 družstiev Pretek č. 2'!$B$17</f>
        <v>Partizánske                     MFT</v>
      </c>
      <c r="AE25">
        <v>7</v>
      </c>
      <c r="AF25" t="str">
        <f t="shared" si="14"/>
        <v>Ivan Rovenský</v>
      </c>
      <c r="AG25" t="str">
        <f t="shared" si="15"/>
        <v xml:space="preserve">Galanta                          Maver MFT Slovakia </v>
      </c>
    </row>
    <row r="26" spans="1:33" x14ac:dyDescent="0.25">
      <c r="A26">
        <f>'15 družstiev Pretek č. 2'!C20</f>
        <v>10</v>
      </c>
      <c r="B26" t="str">
        <f>'15 družstiev Pretek č. 2'!C19</f>
        <v>Ján Kaškötő</v>
      </c>
      <c r="C26" t="str">
        <f>'15 družstiev Pretek č. 2'!$B$19</f>
        <v>Šamorín                          NLF Rybostrov</v>
      </c>
      <c r="D26">
        <v>8</v>
      </c>
      <c r="E26" t="str">
        <f t="shared" si="8"/>
        <v>Matúš Scholtz</v>
      </c>
      <c r="F26" t="str">
        <f t="shared" si="9"/>
        <v>Bratislava V. B                     FT</v>
      </c>
      <c r="J26">
        <f>'15 družstiev Pretek č. 2'!F20</f>
        <v>7</v>
      </c>
      <c r="K26" t="str">
        <f>'15 družstiev Pretek č. 2'!F19</f>
        <v>Peter Németh</v>
      </c>
      <c r="L26" t="str">
        <f>'15 družstiev Pretek č. 2'!$B$19</f>
        <v>Šamorín                          NLF Rybostrov</v>
      </c>
      <c r="M26">
        <v>8</v>
      </c>
      <c r="N26" t="str">
        <f t="shared" si="10"/>
        <v>Radoslav Čangel</v>
      </c>
      <c r="O26" t="str">
        <f t="shared" si="11"/>
        <v>Partizánske                     MFT</v>
      </c>
      <c r="S26">
        <f>'15 družstiev Pretek č. 2'!I20</f>
        <v>9</v>
      </c>
      <c r="T26" t="str">
        <f>'15 družstiev Pretek č. 2'!I19</f>
        <v>Martin Košík</v>
      </c>
      <c r="U26" t="str">
        <f>'15 družstiev Pretek č. 2'!$B$19</f>
        <v>Šamorín                          NLF Rybostrov</v>
      </c>
      <c r="V26">
        <v>8</v>
      </c>
      <c r="W26" t="str">
        <f t="shared" si="12"/>
        <v>Filip Cirok</v>
      </c>
      <c r="X26" t="str">
        <f t="shared" si="13"/>
        <v>Turčianske Teplice A      Cyril a Metod</v>
      </c>
      <c r="AB26">
        <f>'15 družstiev Pretek č. 2'!L20</f>
        <v>5</v>
      </c>
      <c r="AC26" t="str">
        <f>'15 družstiev Pretek č. 2'!L19</f>
        <v>Augustín Filo</v>
      </c>
      <c r="AD26" t="str">
        <f>'15 družstiev Pretek č. 2'!$B$19</f>
        <v>Šamorín                          NLF Rybostrov</v>
      </c>
      <c r="AE26">
        <v>8</v>
      </c>
      <c r="AF26" t="str">
        <f t="shared" si="14"/>
        <v>Martin Raninec</v>
      </c>
      <c r="AG26" t="str">
        <f t="shared" si="15"/>
        <v>Partizánske                     MFT</v>
      </c>
    </row>
    <row r="27" spans="1:33" x14ac:dyDescent="0.25">
      <c r="A27">
        <f>'15 družstiev Pretek č. 2'!C22</f>
        <v>3</v>
      </c>
      <c r="B27" t="str">
        <f>'15 družstiev Pretek č. 2'!C21</f>
        <v>Milan Drahovský</v>
      </c>
      <c r="C27" t="str">
        <f>'15 družstiev Pretek č. 2'!$B$21</f>
        <v>Turčianske Teplice A      Cyril a Metod</v>
      </c>
      <c r="D27">
        <v>9</v>
      </c>
      <c r="E27" t="str">
        <f t="shared" si="8"/>
        <v>Mário Obert</v>
      </c>
      <c r="F27" t="str">
        <f t="shared" si="9"/>
        <v>Partizánske                     MFT</v>
      </c>
      <c r="J27">
        <f>'15 družstiev Pretek č. 2'!F22</f>
        <v>9</v>
      </c>
      <c r="K27" t="str">
        <f>'15 družstiev Pretek č. 2'!F21</f>
        <v>Ján Finda</v>
      </c>
      <c r="L27" t="str">
        <f>'15 družstiev Pretek č. 2'!$B$21</f>
        <v>Turčianske Teplice A      Cyril a Metod</v>
      </c>
      <c r="M27">
        <v>9</v>
      </c>
      <c r="N27" t="str">
        <f t="shared" si="10"/>
        <v>Ján Finda</v>
      </c>
      <c r="O27" t="str">
        <f t="shared" si="11"/>
        <v>Turčianske Teplice A      Cyril a Metod</v>
      </c>
      <c r="S27">
        <f>'15 družstiev Pretek č. 2'!I22</f>
        <v>8</v>
      </c>
      <c r="T27" t="str">
        <f>'15 družstiev Pretek č. 2'!I21</f>
        <v>Filip Cirok</v>
      </c>
      <c r="U27" t="str">
        <f>'15 družstiev Pretek č. 2'!$B$21</f>
        <v>Turčianske Teplice A      Cyril a Metod</v>
      </c>
      <c r="V27">
        <v>9</v>
      </c>
      <c r="W27" t="str">
        <f t="shared" si="12"/>
        <v>Martin Košík</v>
      </c>
      <c r="X27" t="str">
        <f t="shared" si="13"/>
        <v>Šamorín                          NLF Rybostrov</v>
      </c>
      <c r="AB27">
        <f>'15 družstiev Pretek č. 2'!L22</f>
        <v>6</v>
      </c>
      <c r="AC27" t="str">
        <f>'15 družstiev Pretek č. 2'!L21</f>
        <v>Ondrej Staňo</v>
      </c>
      <c r="AD27" t="str">
        <f>'15 družstiev Pretek č. 2'!$B$21</f>
        <v>Turčianske Teplice A      Cyril a Metod</v>
      </c>
      <c r="AE27">
        <v>9</v>
      </c>
      <c r="AF27" t="str">
        <f t="shared" si="14"/>
        <v>Csaba Szabó</v>
      </c>
      <c r="AG27" t="str">
        <f t="shared" si="15"/>
        <v>Veľký Meder</v>
      </c>
    </row>
    <row r="28" spans="1:33" x14ac:dyDescent="0.25">
      <c r="A28">
        <f>'15 družstiev Pretek č. 2'!C24</f>
        <v>7</v>
      </c>
      <c r="B28" t="str">
        <f>'15 družstiev Pretek č. 2'!C23</f>
        <v>Branislav Kriška</v>
      </c>
      <c r="C28" t="str">
        <f>'15 družstiev Pretek č. 2'!$B$23</f>
        <v>Turčianske Teplice B    TEAM MAVER</v>
      </c>
      <c r="D28">
        <v>10</v>
      </c>
      <c r="E28" t="str">
        <f t="shared" si="8"/>
        <v>Ján Kaškötő</v>
      </c>
      <c r="F28" t="str">
        <f t="shared" si="9"/>
        <v>Šamorín                          NLF Rybostrov</v>
      </c>
      <c r="J28">
        <f>'15 družstiev Pretek č. 2'!F24</f>
        <v>2</v>
      </c>
      <c r="K28" t="str">
        <f>'15 družstiev Pretek č. 2'!F23</f>
        <v>Jozef Šimko</v>
      </c>
      <c r="L28" t="str">
        <f>'15 družstiev Pretek č. 2'!$B$23</f>
        <v>Turčianske Teplice B    TEAM MAVER</v>
      </c>
      <c r="M28">
        <v>10</v>
      </c>
      <c r="N28" t="str">
        <f t="shared" si="10"/>
        <v>Roman Kubíček</v>
      </c>
      <c r="O28" t="str">
        <f t="shared" si="11"/>
        <v>Bratislava III.                   MY Fishing SR</v>
      </c>
      <c r="S28">
        <f>'15 družstiev Pretek č. 2'!I24</f>
        <v>4</v>
      </c>
      <c r="T28" t="str">
        <f>'15 družstiev Pretek č. 2'!I23</f>
        <v>Mário Sopúch</v>
      </c>
      <c r="U28" t="str">
        <f>'15 družstiev Pretek č. 2'!$B$23</f>
        <v>Turčianske Teplice B    TEAM MAVER</v>
      </c>
      <c r="V28">
        <v>10</v>
      </c>
      <c r="W28" t="str">
        <f t="shared" si="12"/>
        <v>G. Kovalkovič st</v>
      </c>
      <c r="X28" t="str">
        <f t="shared" si="13"/>
        <v>Košice                           Method Team</v>
      </c>
      <c r="AB28">
        <f>'15 družstiev Pretek č. 2'!L24</f>
        <v>4</v>
      </c>
      <c r="AC28" t="str">
        <f>'15 družstiev Pretek č. 2'!L23</f>
        <v>Roman Júlenyi</v>
      </c>
      <c r="AD28" t="str">
        <f>'15 družstiev Pretek č. 2'!$B$23</f>
        <v>Turčianske Teplice B    TEAM MAVER</v>
      </c>
      <c r="AE28">
        <v>10</v>
      </c>
      <c r="AF28" t="str">
        <f t="shared" si="14"/>
        <v>Martin Križan</v>
      </c>
      <c r="AG28" t="str">
        <f t="shared" si="15"/>
        <v>Bratislava V. B                     FT</v>
      </c>
    </row>
    <row r="29" spans="1:33" x14ac:dyDescent="0.25">
      <c r="A29">
        <f>'15 družstiev Pretek č. 2'!C26</f>
        <v>5</v>
      </c>
      <c r="B29" t="str">
        <f>'15 družstiev Pretek č. 2'!C25</f>
        <v>Dezider Pongrácz</v>
      </c>
      <c r="C29" t="str">
        <f>'15 družstiev Pretek č. 2'!$B$25</f>
        <v>Veľký Meder</v>
      </c>
      <c r="D29">
        <v>11</v>
      </c>
      <c r="E29" t="str">
        <f t="shared" si="8"/>
        <v>Roland Koller</v>
      </c>
      <c r="F29" t="str">
        <f t="shared" si="9"/>
        <v>Galanta                            Sensas FT</v>
      </c>
      <c r="J29">
        <f>'15 družstiev Pretek č. 2'!F26</f>
        <v>11</v>
      </c>
      <c r="K29" t="str">
        <f>'15 družstiev Pretek č. 2'!F25</f>
        <v>Zoltán Nagy</v>
      </c>
      <c r="L29" t="str">
        <f>'15 družstiev Pretek č. 2'!$B$25</f>
        <v>Veľký Meder</v>
      </c>
      <c r="M29">
        <v>11</v>
      </c>
      <c r="N29" t="str">
        <f t="shared" si="10"/>
        <v>Zoltán Nagy</v>
      </c>
      <c r="O29" t="str">
        <f t="shared" si="11"/>
        <v>Veľký Meder</v>
      </c>
      <c r="S29">
        <f>'15 družstiev Pretek č. 2'!I26</f>
        <v>7</v>
      </c>
      <c r="T29" t="str">
        <f>'15 družstiev Pretek č. 2'!I25</f>
        <v>Attila Stefanik</v>
      </c>
      <c r="U29" t="str">
        <f>'15 družstiev Pretek č. 2'!$B$25</f>
        <v>Veľký Meder</v>
      </c>
      <c r="V29">
        <v>11</v>
      </c>
      <c r="W29" t="str">
        <f t="shared" si="12"/>
        <v>Richard Bartakovics</v>
      </c>
      <c r="X29" t="str">
        <f t="shared" si="13"/>
        <v xml:space="preserve">Galanta                          Maver MFT Slovakia </v>
      </c>
      <c r="AB29">
        <f>'15 družstiev Pretek č. 2'!L26</f>
        <v>9</v>
      </c>
      <c r="AC29" t="str">
        <f>'15 družstiev Pretek č. 2'!L25</f>
        <v>Csaba Szabó</v>
      </c>
      <c r="AD29" t="str">
        <f>'15 družstiev Pretek č. 2'!$B$25</f>
        <v>Veľký Meder</v>
      </c>
      <c r="AE29">
        <v>11</v>
      </c>
      <c r="AF29" t="str">
        <f t="shared" si="14"/>
        <v>Tomáš Németh</v>
      </c>
      <c r="AG29" t="str">
        <f t="shared" si="15"/>
        <v>Galanta                            Sensas FT</v>
      </c>
    </row>
    <row r="30" spans="1:33" x14ac:dyDescent="0.25">
      <c r="A30">
        <f>'15 družstiev Pretek č. 2'!C28</f>
        <v>0</v>
      </c>
      <c r="B30" t="str">
        <f>'15 družstiev Pretek č. 2'!C27</f>
        <v>D</v>
      </c>
      <c r="C30">
        <f>'15 družstiev Pretek č. 2'!$B$27</f>
        <v>0</v>
      </c>
      <c r="D30">
        <v>12</v>
      </c>
      <c r="E30" t="e">
        <f t="shared" si="8"/>
        <v>#N/A</v>
      </c>
      <c r="F30" t="e">
        <f t="shared" si="9"/>
        <v>#N/A</v>
      </c>
      <c r="J30">
        <f>'15 družstiev Pretek č. 2'!F28</f>
        <v>0</v>
      </c>
      <c r="K30" t="str">
        <f>'15 družstiev Pretek č. 2'!F27</f>
        <v>E</v>
      </c>
      <c r="L30">
        <f>'15 družstiev Pretek č. 2'!$B$27</f>
        <v>0</v>
      </c>
      <c r="M30">
        <v>12</v>
      </c>
      <c r="N30" t="e">
        <f t="shared" si="10"/>
        <v>#N/A</v>
      </c>
      <c r="O30" t="e">
        <f t="shared" si="11"/>
        <v>#N/A</v>
      </c>
      <c r="S30">
        <f>'15 družstiev Pretek č. 2'!I28</f>
        <v>0</v>
      </c>
      <c r="T30" t="str">
        <f>'15 družstiev Pretek č. 2'!I27</f>
        <v>F</v>
      </c>
      <c r="U30">
        <f>'15 družstiev Pretek č. 2'!$B$27</f>
        <v>0</v>
      </c>
      <c r="V30">
        <v>12</v>
      </c>
      <c r="W30" t="e">
        <f t="shared" si="12"/>
        <v>#N/A</v>
      </c>
      <c r="X30" t="e">
        <f t="shared" si="13"/>
        <v>#N/A</v>
      </c>
      <c r="AB30">
        <f>'15 družstiev Pretek č. 2'!L28</f>
        <v>0</v>
      </c>
      <c r="AC30" t="str">
        <f>'15 družstiev Pretek č. 2'!L27</f>
        <v>S</v>
      </c>
      <c r="AD30">
        <f>'15 družstiev Pretek č. 2'!$B$27</f>
        <v>0</v>
      </c>
      <c r="AE30">
        <v>12</v>
      </c>
      <c r="AF30" t="e">
        <f t="shared" si="14"/>
        <v>#N/A</v>
      </c>
      <c r="AG30" t="e">
        <f t="shared" si="15"/>
        <v>#N/A</v>
      </c>
    </row>
    <row r="31" spans="1:33" x14ac:dyDescent="0.25">
      <c r="A31">
        <f>'15 družstiev Pretek č. 2'!C30</f>
        <v>0</v>
      </c>
      <c r="B31" t="str">
        <f>'15 družstiev Pretek č. 2'!C29</f>
        <v xml:space="preserve">A </v>
      </c>
      <c r="C31">
        <f>'15 družstiev Pretek č. 2'!$B$29</f>
        <v>0</v>
      </c>
      <c r="D31">
        <v>13</v>
      </c>
      <c r="E31" t="e">
        <f t="shared" si="8"/>
        <v>#N/A</v>
      </c>
      <c r="F31" t="e">
        <f t="shared" si="9"/>
        <v>#N/A</v>
      </c>
      <c r="J31">
        <f>'15 družstiev Pretek č. 2'!F30</f>
        <v>0</v>
      </c>
      <c r="K31" t="str">
        <f>'15 družstiev Pretek č. 2'!F29</f>
        <v>K</v>
      </c>
      <c r="L31">
        <f>'15 družstiev Pretek č. 2'!$B$29</f>
        <v>0</v>
      </c>
      <c r="M31">
        <v>13</v>
      </c>
      <c r="N31" t="e">
        <f t="shared" si="10"/>
        <v>#N/A</v>
      </c>
      <c r="O31" t="e">
        <f t="shared" si="11"/>
        <v>#N/A</v>
      </c>
      <c r="S31">
        <f>'15 družstiev Pretek č. 2'!I30</f>
        <v>0</v>
      </c>
      <c r="T31" t="str">
        <f>'15 družstiev Pretek č. 2'!I29</f>
        <v xml:space="preserve">L </v>
      </c>
      <c r="U31">
        <f>'15 družstiev Pretek č. 2'!$B$29</f>
        <v>0</v>
      </c>
      <c r="V31">
        <v>13</v>
      </c>
      <c r="W31" t="e">
        <f t="shared" si="12"/>
        <v>#N/A</v>
      </c>
      <c r="X31" t="e">
        <f t="shared" si="13"/>
        <v>#N/A</v>
      </c>
      <c r="AB31">
        <f>'15 družstiev Pretek č. 2'!L30</f>
        <v>0</v>
      </c>
      <c r="AC31" t="str">
        <f>'15 družstiev Pretek č. 2'!L29</f>
        <v>M</v>
      </c>
      <c r="AD31">
        <f>'15 družstiev Pretek č. 2'!$B$29</f>
        <v>0</v>
      </c>
      <c r="AE31">
        <v>13</v>
      </c>
      <c r="AF31" t="e">
        <f t="shared" si="14"/>
        <v>#N/A</v>
      </c>
      <c r="AG31" t="e">
        <f t="shared" si="15"/>
        <v>#N/A</v>
      </c>
    </row>
    <row r="32" spans="1:33" x14ac:dyDescent="0.25">
      <c r="A32">
        <f>'15 družstiev Pretek č. 2'!C32</f>
        <v>0</v>
      </c>
      <c r="B32" t="str">
        <f>'15 družstiev Pretek č. 2'!C31</f>
        <v>N</v>
      </c>
      <c r="C32">
        <f>'15 družstiev Pretek č. 2'!$B$31</f>
        <v>0</v>
      </c>
      <c r="D32">
        <v>14</v>
      </c>
      <c r="E32" t="e">
        <f t="shared" si="8"/>
        <v>#N/A</v>
      </c>
      <c r="F32" t="e">
        <f t="shared" si="9"/>
        <v>#N/A</v>
      </c>
      <c r="J32">
        <f>'15 družstiev Pretek č. 2'!F32</f>
        <v>0</v>
      </c>
      <c r="K32" t="str">
        <f>'15 družstiev Pretek č. 2'!F31</f>
        <v>O</v>
      </c>
      <c r="L32">
        <f>'15 družstiev Pretek č. 2'!$B$31</f>
        <v>0</v>
      </c>
      <c r="M32">
        <v>14</v>
      </c>
      <c r="N32" t="e">
        <f t="shared" si="10"/>
        <v>#N/A</v>
      </c>
      <c r="O32" t="e">
        <f t="shared" si="11"/>
        <v>#N/A</v>
      </c>
      <c r="S32">
        <f>'15 družstiev Pretek č. 2'!I32</f>
        <v>0</v>
      </c>
      <c r="T32" t="str">
        <f>'15 družstiev Pretek č. 2'!I31</f>
        <v>P</v>
      </c>
      <c r="U32">
        <f>'15 družstiev Pretek č. 2'!$B$31</f>
        <v>0</v>
      </c>
      <c r="V32">
        <v>14</v>
      </c>
      <c r="W32" t="e">
        <f t="shared" si="12"/>
        <v>#N/A</v>
      </c>
      <c r="X32" t="e">
        <f t="shared" si="13"/>
        <v>#N/A</v>
      </c>
      <c r="AB32">
        <f>'15 družstiev Pretek č. 2'!L32</f>
        <v>0</v>
      </c>
      <c r="AC32" t="str">
        <f>'15 družstiev Pretek č. 2'!L31</f>
        <v xml:space="preserve">R </v>
      </c>
      <c r="AD32">
        <f>'15 družstiev Pretek č. 2'!$B$31</f>
        <v>0</v>
      </c>
      <c r="AE32">
        <v>14</v>
      </c>
      <c r="AF32" t="e">
        <f t="shared" si="14"/>
        <v>#N/A</v>
      </c>
      <c r="AG32" t="e">
        <f t="shared" si="15"/>
        <v>#N/A</v>
      </c>
    </row>
    <row r="33" spans="1:33" x14ac:dyDescent="0.25">
      <c r="A33">
        <f>'15 družstiev Pretek č. 2'!C34</f>
        <v>0</v>
      </c>
      <c r="B33" t="str">
        <f>'15 družstiev Pretek č. 2'!C33</f>
        <v>G</v>
      </c>
      <c r="C33" t="str">
        <f>'15 družstiev Pretek č. 2'!$B$33</f>
        <v>B</v>
      </c>
      <c r="D33">
        <v>15</v>
      </c>
      <c r="E33" t="e">
        <f t="shared" si="8"/>
        <v>#N/A</v>
      </c>
      <c r="F33" t="e">
        <f t="shared" si="9"/>
        <v>#N/A</v>
      </c>
      <c r="J33">
        <f>'15 družstiev Pretek č. 2'!F34</f>
        <v>0</v>
      </c>
      <c r="K33" t="str">
        <f>'15 družstiev Pretek č. 2'!F33</f>
        <v>H</v>
      </c>
      <c r="L33">
        <f>'15 družstiev Pretek č. 2'!$B$34</f>
        <v>0</v>
      </c>
      <c r="M33">
        <v>15</v>
      </c>
      <c r="N33" t="e">
        <f t="shared" si="10"/>
        <v>#N/A</v>
      </c>
      <c r="O33" t="e">
        <f>VLOOKUP($M33,$J$19:$L$33,COLUMN($C$19:$C$33),0)</f>
        <v>#N/A</v>
      </c>
      <c r="S33">
        <f>'15 družstiev Pretek č. 2'!I34</f>
        <v>0</v>
      </c>
      <c r="T33" t="str">
        <f>'15 družstiev Pretek č. 2'!I33</f>
        <v>I</v>
      </c>
      <c r="U33" t="str">
        <f>'15 družstiev Pretek č. 2'!$B$33</f>
        <v>B</v>
      </c>
      <c r="V33">
        <v>15</v>
      </c>
      <c r="W33" t="e">
        <f t="shared" si="12"/>
        <v>#N/A</v>
      </c>
      <c r="X33" t="e">
        <f t="shared" si="13"/>
        <v>#N/A</v>
      </c>
      <c r="AB33">
        <f>'15 družstiev Pretek č. 2'!L34</f>
        <v>0</v>
      </c>
      <c r="AC33" t="str">
        <f>'15 družstiev Pretek č. 2'!L33</f>
        <v>J</v>
      </c>
      <c r="AD33" t="str">
        <f>'15 družstiev Pretek č. 2'!$B$33</f>
        <v>B</v>
      </c>
      <c r="AE33">
        <v>15</v>
      </c>
      <c r="AF33" t="e">
        <f t="shared" si="14"/>
        <v>#N/A</v>
      </c>
      <c r="AG33" t="e">
        <f t="shared" si="15"/>
        <v>#N/A</v>
      </c>
    </row>
  </sheetData>
  <mergeCells count="68">
    <mergeCell ref="AB15:AD15"/>
    <mergeCell ref="AE15:AG15"/>
    <mergeCell ref="A15:C15"/>
    <mergeCell ref="D15:F15"/>
    <mergeCell ref="J15:L15"/>
    <mergeCell ref="M15:O15"/>
    <mergeCell ref="S15:U15"/>
    <mergeCell ref="V15:X15"/>
    <mergeCell ref="B11:C11"/>
    <mergeCell ref="K11:L11"/>
    <mergeCell ref="T11:U11"/>
    <mergeCell ref="AC11:AD11"/>
    <mergeCell ref="B14:C14"/>
    <mergeCell ref="K14:L14"/>
    <mergeCell ref="T14:U14"/>
    <mergeCell ref="AC14:AD14"/>
    <mergeCell ref="B12:C12"/>
    <mergeCell ref="K12:L12"/>
    <mergeCell ref="T12:U12"/>
    <mergeCell ref="AC12:AD12"/>
    <mergeCell ref="B13:C13"/>
    <mergeCell ref="K13:L13"/>
    <mergeCell ref="T13:U13"/>
    <mergeCell ref="AC13:AD13"/>
    <mergeCell ref="B9:C9"/>
    <mergeCell ref="K9:L9"/>
    <mergeCell ref="T9:U9"/>
    <mergeCell ref="AC9:AD9"/>
    <mergeCell ref="B10:C10"/>
    <mergeCell ref="K10:L10"/>
    <mergeCell ref="T10:U10"/>
    <mergeCell ref="AC10:AD10"/>
    <mergeCell ref="B7:C7"/>
    <mergeCell ref="K7:L7"/>
    <mergeCell ref="T7:U7"/>
    <mergeCell ref="AC7:AD7"/>
    <mergeCell ref="B8:C8"/>
    <mergeCell ref="K8:L8"/>
    <mergeCell ref="T8:U8"/>
    <mergeCell ref="AC8:AD8"/>
    <mergeCell ref="B5:C5"/>
    <mergeCell ref="K5:L5"/>
    <mergeCell ref="T5:U5"/>
    <mergeCell ref="AC5:AD5"/>
    <mergeCell ref="B6:C6"/>
    <mergeCell ref="K6:L6"/>
    <mergeCell ref="T6:U6"/>
    <mergeCell ref="AC6:AD6"/>
    <mergeCell ref="B3:C3"/>
    <mergeCell ref="K3:L3"/>
    <mergeCell ref="T3:U3"/>
    <mergeCell ref="AC3:AD3"/>
    <mergeCell ref="B4:C4"/>
    <mergeCell ref="K4:L4"/>
    <mergeCell ref="T4:U4"/>
    <mergeCell ref="AC4:AD4"/>
    <mergeCell ref="B1:G1"/>
    <mergeCell ref="K1:P1"/>
    <mergeCell ref="T1:Y1"/>
    <mergeCell ref="AC1:AH1"/>
    <mergeCell ref="B2:D2"/>
    <mergeCell ref="E2:G2"/>
    <mergeCell ref="K2:M2"/>
    <mergeCell ref="N2:P2"/>
    <mergeCell ref="T2:V2"/>
    <mergeCell ref="W2:Y2"/>
    <mergeCell ref="AC2:AE2"/>
    <mergeCell ref="AF2:AH2"/>
  </mergeCells>
  <pageMargins left="0.7" right="0.7" top="0.75" bottom="0.75" header="0.3" footer="0.3"/>
  <pageSetup paperSize="9" scale="65" orientation="portrait" r:id="rId1"/>
  <colBreaks count="2" manualBreakCount="2">
    <brk id="8" max="23" man="1"/>
    <brk id="17" max="23"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H33"/>
  <sheetViews>
    <sheetView topLeftCell="A10" workbookViewId="0">
      <selection activeCell="A14" sqref="A4:XFD14"/>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54"/>
      <c r="B1" s="280" t="s">
        <v>89</v>
      </c>
      <c r="C1" s="280"/>
      <c r="D1" s="280"/>
      <c r="E1" s="280"/>
      <c r="F1" s="280"/>
      <c r="G1" s="281"/>
      <c r="H1" s="50"/>
      <c r="J1" s="54"/>
      <c r="K1" s="280" t="s">
        <v>90</v>
      </c>
      <c r="L1" s="280"/>
      <c r="M1" s="280"/>
      <c r="N1" s="280"/>
      <c r="O1" s="280"/>
      <c r="P1" s="281"/>
      <c r="Q1" s="50"/>
      <c r="S1" s="54"/>
      <c r="T1" s="280" t="s">
        <v>91</v>
      </c>
      <c r="U1" s="280"/>
      <c r="V1" s="280"/>
      <c r="W1" s="280"/>
      <c r="X1" s="280"/>
      <c r="Y1" s="281"/>
      <c r="Z1" s="50"/>
      <c r="AB1" s="54"/>
      <c r="AC1" s="280" t="s">
        <v>92</v>
      </c>
      <c r="AD1" s="280"/>
      <c r="AE1" s="280"/>
      <c r="AF1" s="280"/>
      <c r="AG1" s="280"/>
      <c r="AH1" s="281"/>
    </row>
    <row r="2" spans="1:34" ht="45" customHeight="1" thickBot="1" x14ac:dyDescent="0.3">
      <c r="A2" s="55"/>
      <c r="B2" s="282" t="str">
        <f xml:space="preserve">  '15 družstiev Pretek č. 3'!$C$1</f>
        <v>Miesto preteku: Dolný Bar</v>
      </c>
      <c r="C2" s="282"/>
      <c r="D2" s="282"/>
      <c r="E2" s="283" t="str">
        <f>'15 družstiev Pretek č. 3'!$J$1</f>
        <v xml:space="preserve">Dátum : 29.8.2026 </v>
      </c>
      <c r="F2" s="283"/>
      <c r="G2" s="284"/>
      <c r="H2" s="56"/>
      <c r="J2" s="55"/>
      <c r="K2" s="282" t="str">
        <f xml:space="preserve">  '15 družstiev Pretek č. 3'!$C$1</f>
        <v>Miesto preteku: Dolný Bar</v>
      </c>
      <c r="L2" s="282"/>
      <c r="M2" s="282"/>
      <c r="N2" s="283" t="str">
        <f>'15 družstiev Pretek č. 3'!$J$1</f>
        <v xml:space="preserve">Dátum : 29.8.2026 </v>
      </c>
      <c r="O2" s="283"/>
      <c r="P2" s="284"/>
      <c r="Q2" s="56"/>
      <c r="S2" s="55"/>
      <c r="T2" s="282" t="str">
        <f xml:space="preserve">  '15 družstiev Pretek č. 3'!$C$1</f>
        <v>Miesto preteku: Dolný Bar</v>
      </c>
      <c r="U2" s="282"/>
      <c r="V2" s="282"/>
      <c r="W2" s="283" t="str">
        <f>'15 družstiev Pretek č. 3'!$J$1</f>
        <v xml:space="preserve">Dátum : 29.8.2026 </v>
      </c>
      <c r="X2" s="283"/>
      <c r="Y2" s="284"/>
      <c r="Z2" s="56"/>
      <c r="AB2" s="55"/>
      <c r="AC2" s="282" t="str">
        <f xml:space="preserve">  '15 družstiev Pretek č. 3'!$C$1</f>
        <v>Miesto preteku: Dolný Bar</v>
      </c>
      <c r="AD2" s="282"/>
      <c r="AE2" s="282"/>
      <c r="AF2" s="283" t="str">
        <f>'15 družstiev Pretek č. 3'!$J$1</f>
        <v xml:space="preserve">Dátum : 29.8.2026 </v>
      </c>
      <c r="AG2" s="283"/>
      <c r="AH2" s="284"/>
    </row>
    <row r="3" spans="1:34" ht="24.9" customHeight="1" thickBot="1" x14ac:dyDescent="0.3">
      <c r="A3" s="57" t="s">
        <v>52</v>
      </c>
      <c r="B3" s="298" t="s">
        <v>53</v>
      </c>
      <c r="C3" s="299"/>
      <c r="D3" s="58" t="s">
        <v>54</v>
      </c>
      <c r="E3" s="59" t="s">
        <v>55</v>
      </c>
      <c r="F3" s="59" t="s">
        <v>56</v>
      </c>
      <c r="G3" s="60" t="s">
        <v>57</v>
      </c>
      <c r="H3" s="61"/>
      <c r="J3" s="57" t="s">
        <v>52</v>
      </c>
      <c r="K3" s="298" t="s">
        <v>53</v>
      </c>
      <c r="L3" s="299"/>
      <c r="M3" s="58" t="s">
        <v>54</v>
      </c>
      <c r="N3" s="59" t="s">
        <v>55</v>
      </c>
      <c r="O3" s="59" t="s">
        <v>56</v>
      </c>
      <c r="P3" s="60" t="s">
        <v>57</v>
      </c>
      <c r="Q3" s="61"/>
      <c r="S3" s="57" t="s">
        <v>52</v>
      </c>
      <c r="T3" s="298" t="s">
        <v>53</v>
      </c>
      <c r="U3" s="299"/>
      <c r="V3" s="58" t="s">
        <v>54</v>
      </c>
      <c r="W3" s="59" t="s">
        <v>55</v>
      </c>
      <c r="X3" s="59" t="s">
        <v>56</v>
      </c>
      <c r="Y3" s="60" t="s">
        <v>57</v>
      </c>
      <c r="Z3" s="61"/>
      <c r="AB3" s="57" t="s">
        <v>52</v>
      </c>
      <c r="AC3" s="298" t="s">
        <v>53</v>
      </c>
      <c r="AD3" s="299"/>
      <c r="AE3" s="58" t="s">
        <v>54</v>
      </c>
      <c r="AF3" s="59" t="s">
        <v>55</v>
      </c>
      <c r="AG3" s="59" t="s">
        <v>56</v>
      </c>
      <c r="AH3" s="60" t="s">
        <v>57</v>
      </c>
    </row>
    <row r="4" spans="1:34" ht="75" customHeight="1" thickTop="1" x14ac:dyDescent="0.3">
      <c r="A4" s="62">
        <v>1</v>
      </c>
      <c r="B4" s="300" t="str">
        <f t="shared" ref="B4:B14" si="0">E19</f>
        <v>Filip Cirok</v>
      </c>
      <c r="C4" s="301"/>
      <c r="D4" s="63" t="str">
        <f t="shared" ref="D4:D14" si="1">F19</f>
        <v>Turčianske Teplice A      Cyril a Metod</v>
      </c>
      <c r="E4" s="64"/>
      <c r="F4" s="64"/>
      <c r="G4" s="65"/>
      <c r="J4" s="62">
        <v>1</v>
      </c>
      <c r="K4" s="300" t="str">
        <f t="shared" ref="K4:K14" si="2">N19</f>
        <v>Zoltán Nagy</v>
      </c>
      <c r="L4" s="301"/>
      <c r="M4" s="63" t="str">
        <f t="shared" ref="M4:M14" si="3">O19</f>
        <v>Veľký Meder</v>
      </c>
      <c r="N4" s="64"/>
      <c r="O4" s="64"/>
      <c r="P4" s="65"/>
      <c r="S4" s="62">
        <v>1</v>
      </c>
      <c r="T4" s="300" t="str">
        <f t="shared" ref="T4:T14" si="4">W19</f>
        <v>Tomáš Trojan</v>
      </c>
      <c r="U4" s="301"/>
      <c r="V4" s="63" t="str">
        <f t="shared" ref="V4:V14" si="5">X19</f>
        <v>Partizánske                     MFT</v>
      </c>
      <c r="W4" s="64"/>
      <c r="X4" s="64"/>
      <c r="Y4" s="65"/>
      <c r="AB4" s="62">
        <v>1</v>
      </c>
      <c r="AC4" s="300" t="str">
        <f t="shared" ref="AC4:AC14" si="6">AF19</f>
        <v>Štefan Fodor</v>
      </c>
      <c r="AD4" s="301"/>
      <c r="AE4" s="63" t="str">
        <f t="shared" ref="AE4:AE14" si="7">AG19</f>
        <v>Veľký Meder</v>
      </c>
      <c r="AF4" s="64"/>
      <c r="AG4" s="64"/>
      <c r="AH4" s="65"/>
    </row>
    <row r="5" spans="1:34" ht="75" customHeight="1" x14ac:dyDescent="0.3">
      <c r="A5" s="66">
        <v>2</v>
      </c>
      <c r="B5" s="290" t="str">
        <f t="shared" si="0"/>
        <v>Peter Stenchlák</v>
      </c>
      <c r="C5" s="291"/>
      <c r="D5" s="67" t="str">
        <f t="shared" si="1"/>
        <v>Bratislava III.                   MY Fishing SR</v>
      </c>
      <c r="E5" s="68"/>
      <c r="F5" s="68"/>
      <c r="G5" s="69"/>
      <c r="J5" s="66">
        <v>2</v>
      </c>
      <c r="K5" s="290" t="str">
        <f t="shared" si="2"/>
        <v>Ladislav Schmiedt</v>
      </c>
      <c r="L5" s="291"/>
      <c r="M5" s="67" t="str">
        <f t="shared" si="3"/>
        <v>Bratislava III.                   MY Fishing SR</v>
      </c>
      <c r="N5" s="68"/>
      <c r="O5" s="68"/>
      <c r="P5" s="69"/>
      <c r="S5" s="66">
        <v>2</v>
      </c>
      <c r="T5" s="290" t="str">
        <f t="shared" si="4"/>
        <v>Matúš Scholtz</v>
      </c>
      <c r="U5" s="291"/>
      <c r="V5" s="67" t="str">
        <f t="shared" si="5"/>
        <v>Bratislava V. B                     FT</v>
      </c>
      <c r="W5" s="68"/>
      <c r="X5" s="68"/>
      <c r="Y5" s="69"/>
      <c r="AB5" s="66">
        <v>2</v>
      </c>
      <c r="AC5" s="290" t="str">
        <f t="shared" si="6"/>
        <v>Roman Kubíček</v>
      </c>
      <c r="AD5" s="291"/>
      <c r="AE5" s="67" t="str">
        <f t="shared" si="7"/>
        <v>Bratislava III.                   MY Fishing SR</v>
      </c>
      <c r="AF5" s="68"/>
      <c r="AG5" s="68"/>
      <c r="AH5" s="69"/>
    </row>
    <row r="6" spans="1:34" ht="75" customHeight="1" x14ac:dyDescent="0.3">
      <c r="A6" s="66">
        <v>3</v>
      </c>
      <c r="B6" s="290" t="str">
        <f t="shared" si="0"/>
        <v xml:space="preserve">Mário Obert </v>
      </c>
      <c r="C6" s="291"/>
      <c r="D6" s="67" t="str">
        <f t="shared" si="1"/>
        <v>Partizánske                     MFT</v>
      </c>
      <c r="E6" s="68"/>
      <c r="F6" s="68"/>
      <c r="G6" s="69"/>
      <c r="J6" s="66">
        <v>3</v>
      </c>
      <c r="K6" s="290" t="str">
        <f t="shared" si="2"/>
        <v>Mário Sopúch</v>
      </c>
      <c r="L6" s="291"/>
      <c r="M6" s="67" t="str">
        <f t="shared" si="3"/>
        <v>Turčianske Teplice B    TEAM MAVER</v>
      </c>
      <c r="N6" s="68"/>
      <c r="O6" s="68"/>
      <c r="P6" s="69"/>
      <c r="S6" s="66">
        <v>3</v>
      </c>
      <c r="T6" s="290" t="str">
        <f t="shared" si="4"/>
        <v>Ladislav Koller</v>
      </c>
      <c r="U6" s="291"/>
      <c r="V6" s="67" t="str">
        <f t="shared" si="5"/>
        <v>Galanta                            Sensas FT</v>
      </c>
      <c r="W6" s="68"/>
      <c r="X6" s="68"/>
      <c r="Y6" s="69"/>
      <c r="AB6" s="66">
        <v>3</v>
      </c>
      <c r="AC6" s="290" t="str">
        <f t="shared" si="6"/>
        <v xml:space="preserve">Rastislav Dudr </v>
      </c>
      <c r="AD6" s="291"/>
      <c r="AE6" s="67" t="str">
        <f t="shared" si="7"/>
        <v>Galanta                            Sensas FT</v>
      </c>
      <c r="AF6" s="68"/>
      <c r="AG6" s="68"/>
      <c r="AH6" s="69"/>
    </row>
    <row r="7" spans="1:34" ht="75" customHeight="1" x14ac:dyDescent="0.3">
      <c r="A7" s="66">
        <v>4</v>
      </c>
      <c r="B7" s="290" t="str">
        <f t="shared" si="0"/>
        <v>Martin Križan</v>
      </c>
      <c r="C7" s="291"/>
      <c r="D7" s="67" t="str">
        <f t="shared" si="1"/>
        <v>Bratislava V. B                     FT</v>
      </c>
      <c r="E7" s="68"/>
      <c r="F7" s="68"/>
      <c r="G7" s="69"/>
      <c r="J7" s="66">
        <v>4</v>
      </c>
      <c r="K7" s="290" t="str">
        <f t="shared" si="2"/>
        <v>Gabriel Kovalkovič ml</v>
      </c>
      <c r="L7" s="291"/>
      <c r="M7" s="67" t="str">
        <f t="shared" si="3"/>
        <v>Košice                           Method Team</v>
      </c>
      <c r="N7" s="68"/>
      <c r="O7" s="68"/>
      <c r="P7" s="69"/>
      <c r="S7" s="66">
        <v>4</v>
      </c>
      <c r="T7" s="290" t="str">
        <f t="shared" si="4"/>
        <v>Leonard Vajdulák</v>
      </c>
      <c r="U7" s="291"/>
      <c r="V7" s="67" t="str">
        <f t="shared" si="5"/>
        <v>Bratislava V. A                     Abramis MFT</v>
      </c>
      <c r="W7" s="68"/>
      <c r="X7" s="68"/>
      <c r="Y7" s="69"/>
      <c r="AB7" s="66">
        <v>4</v>
      </c>
      <c r="AC7" s="290" t="str">
        <f t="shared" si="6"/>
        <v>Branislav Kriška</v>
      </c>
      <c r="AD7" s="291"/>
      <c r="AE7" s="67" t="str">
        <f t="shared" si="7"/>
        <v>Turčianske Teplice B    TEAM MAVER</v>
      </c>
      <c r="AF7" s="68"/>
      <c r="AG7" s="68"/>
      <c r="AH7" s="69"/>
    </row>
    <row r="8" spans="1:34" ht="75" customHeight="1" x14ac:dyDescent="0.3">
      <c r="A8" s="66">
        <v>5</v>
      </c>
      <c r="B8" s="290" t="str">
        <f t="shared" si="0"/>
        <v>Róbert Molnár</v>
      </c>
      <c r="C8" s="291"/>
      <c r="D8" s="67" t="str">
        <f t="shared" si="1"/>
        <v xml:space="preserve">Galanta                          Maver MFT Slovakia </v>
      </c>
      <c r="E8" s="68"/>
      <c r="F8" s="68"/>
      <c r="G8" s="69"/>
      <c r="J8" s="66">
        <v>5</v>
      </c>
      <c r="K8" s="290" t="str">
        <f t="shared" si="2"/>
        <v>Jozef Kučera</v>
      </c>
      <c r="L8" s="291"/>
      <c r="M8" s="67" t="str">
        <f t="shared" si="3"/>
        <v>Bratislava V. A                     Abramis MFT</v>
      </c>
      <c r="N8" s="68"/>
      <c r="O8" s="68"/>
      <c r="P8" s="69"/>
      <c r="S8" s="66">
        <v>5</v>
      </c>
      <c r="T8" s="290" t="str">
        <f t="shared" si="4"/>
        <v>Ján Laco</v>
      </c>
      <c r="U8" s="291"/>
      <c r="V8" s="67" t="str">
        <f t="shared" si="5"/>
        <v>Šamorín                          NLF Rybostrov</v>
      </c>
      <c r="W8" s="68"/>
      <c r="X8" s="68"/>
      <c r="Y8" s="69"/>
      <c r="AB8" s="66">
        <v>5</v>
      </c>
      <c r="AC8" s="290" t="str">
        <f t="shared" si="6"/>
        <v>Gabriel Kovalkovič st</v>
      </c>
      <c r="AD8" s="291"/>
      <c r="AE8" s="67" t="str">
        <f t="shared" si="7"/>
        <v>Košice                           Method Team</v>
      </c>
      <c r="AF8" s="68"/>
      <c r="AG8" s="68"/>
      <c r="AH8" s="69"/>
    </row>
    <row r="9" spans="1:34" ht="75" customHeight="1" x14ac:dyDescent="0.3">
      <c r="A9" s="66">
        <v>6</v>
      </c>
      <c r="B9" s="290" t="str">
        <f t="shared" si="0"/>
        <v>Patrik Molnár</v>
      </c>
      <c r="C9" s="291"/>
      <c r="D9" s="67" t="str">
        <f t="shared" si="1"/>
        <v>Košice                           Method Team</v>
      </c>
      <c r="E9" s="68"/>
      <c r="F9" s="70"/>
      <c r="G9" s="69"/>
      <c r="J9" s="66">
        <v>6</v>
      </c>
      <c r="K9" s="290" t="str">
        <f t="shared" si="2"/>
        <v>Ján Kaškötő</v>
      </c>
      <c r="L9" s="291"/>
      <c r="M9" s="67" t="str">
        <f t="shared" si="3"/>
        <v>Šamorín                          NLF Rybostrov</v>
      </c>
      <c r="N9" s="68"/>
      <c r="O9" s="70"/>
      <c r="P9" s="69"/>
      <c r="S9" s="66">
        <v>6</v>
      </c>
      <c r="T9" s="290" t="str">
        <f t="shared" si="4"/>
        <v>Róbert Škovran ml.</v>
      </c>
      <c r="U9" s="291"/>
      <c r="V9" s="67" t="str">
        <f t="shared" si="5"/>
        <v>Košice                           Method Team</v>
      </c>
      <c r="W9" s="68"/>
      <c r="X9" s="70"/>
      <c r="Y9" s="69"/>
      <c r="AB9" s="66">
        <v>6</v>
      </c>
      <c r="AC9" s="290" t="str">
        <f t="shared" si="6"/>
        <v>Milan Drahovský</v>
      </c>
      <c r="AD9" s="291"/>
      <c r="AE9" s="67" t="str">
        <f t="shared" si="7"/>
        <v>Turčianske Teplice A      Cyril a Metod</v>
      </c>
      <c r="AF9" s="68"/>
      <c r="AG9" s="70"/>
      <c r="AH9" s="69"/>
    </row>
    <row r="10" spans="1:34" ht="75" customHeight="1" x14ac:dyDescent="0.3">
      <c r="A10" s="66">
        <v>7</v>
      </c>
      <c r="B10" s="290" t="str">
        <f t="shared" si="0"/>
        <v>Peter Németh</v>
      </c>
      <c r="C10" s="291"/>
      <c r="D10" s="67" t="str">
        <f t="shared" si="1"/>
        <v>Šamorín                          NLF Rybostrov</v>
      </c>
      <c r="E10" s="68"/>
      <c r="F10" s="68"/>
      <c r="G10" s="69"/>
      <c r="J10" s="66">
        <v>7</v>
      </c>
      <c r="K10" s="290" t="str">
        <f t="shared" si="2"/>
        <v>Denis Rovenský</v>
      </c>
      <c r="L10" s="291"/>
      <c r="M10" s="67" t="str">
        <f t="shared" si="3"/>
        <v xml:space="preserve">Galanta                          Maver MFT Slovakia </v>
      </c>
      <c r="N10" s="68"/>
      <c r="O10" s="68"/>
      <c r="P10" s="69"/>
      <c r="S10" s="66">
        <v>7</v>
      </c>
      <c r="T10" s="290" t="str">
        <f t="shared" si="4"/>
        <v>Ladislav Beko</v>
      </c>
      <c r="U10" s="291"/>
      <c r="V10" s="67" t="str">
        <f t="shared" si="5"/>
        <v>Turčianske Teplice B    TEAM MAVER</v>
      </c>
      <c r="W10" s="68"/>
      <c r="X10" s="68"/>
      <c r="Y10" s="69"/>
      <c r="AB10" s="66">
        <v>7</v>
      </c>
      <c r="AC10" s="290" t="str">
        <f t="shared" si="6"/>
        <v>Karol Polák</v>
      </c>
      <c r="AD10" s="291"/>
      <c r="AE10" s="67" t="str">
        <f t="shared" si="7"/>
        <v>Bratislava V. B                     FT</v>
      </c>
      <c r="AF10" s="68"/>
      <c r="AG10" s="68"/>
      <c r="AH10" s="69"/>
    </row>
    <row r="11" spans="1:34" ht="75" customHeight="1" x14ac:dyDescent="0.3">
      <c r="A11" s="66">
        <v>8</v>
      </c>
      <c r="B11" s="290" t="str">
        <f t="shared" si="0"/>
        <v>Roland Koller</v>
      </c>
      <c r="C11" s="291"/>
      <c r="D11" s="67" t="str">
        <f t="shared" si="1"/>
        <v>Galanta                            Sensas FT</v>
      </c>
      <c r="E11" s="68"/>
      <c r="F11" s="68"/>
      <c r="G11" s="69"/>
      <c r="J11" s="66">
        <v>8</v>
      </c>
      <c r="K11" s="290" t="str">
        <f t="shared" si="2"/>
        <v>Martin Biščák</v>
      </c>
      <c r="L11" s="291"/>
      <c r="M11" s="67" t="str">
        <f t="shared" si="3"/>
        <v>Turčianske Teplice A      Cyril a Metod</v>
      </c>
      <c r="N11" s="68"/>
      <c r="O11" s="68"/>
      <c r="P11" s="69"/>
      <c r="S11" s="66">
        <v>8</v>
      </c>
      <c r="T11" s="290" t="str">
        <f t="shared" si="4"/>
        <v>Ján Finda</v>
      </c>
      <c r="U11" s="291"/>
      <c r="V11" s="67" t="str">
        <f t="shared" si="5"/>
        <v>Turčianske Teplice A      Cyril a Metod</v>
      </c>
      <c r="W11" s="68"/>
      <c r="X11" s="68"/>
      <c r="Y11" s="69"/>
      <c r="AB11" s="66">
        <v>8</v>
      </c>
      <c r="AC11" s="290" t="str">
        <f t="shared" si="6"/>
        <v>Miroslav Hirjak</v>
      </c>
      <c r="AD11" s="291"/>
      <c r="AE11" s="67" t="str">
        <f t="shared" si="7"/>
        <v>Bratislava V. A                     Abramis MFT</v>
      </c>
      <c r="AF11" s="68"/>
      <c r="AG11" s="68"/>
      <c r="AH11" s="69"/>
    </row>
    <row r="12" spans="1:34" ht="75" customHeight="1" x14ac:dyDescent="0.3">
      <c r="A12" s="66">
        <v>9</v>
      </c>
      <c r="B12" s="290" t="str">
        <f t="shared" si="0"/>
        <v>Peter Rošák</v>
      </c>
      <c r="C12" s="291"/>
      <c r="D12" s="67" t="str">
        <f t="shared" si="1"/>
        <v>Bratislava V. A                     Abramis MFT</v>
      </c>
      <c r="E12" s="68"/>
      <c r="F12" s="68"/>
      <c r="G12" s="69"/>
      <c r="J12" s="66">
        <v>9</v>
      </c>
      <c r="K12" s="290" t="str">
        <f t="shared" si="2"/>
        <v>Martin Raninec</v>
      </c>
      <c r="L12" s="291"/>
      <c r="M12" s="67" t="str">
        <f t="shared" si="3"/>
        <v>Partizánske                     MFT</v>
      </c>
      <c r="N12" s="68"/>
      <c r="O12" s="68"/>
      <c r="P12" s="69"/>
      <c r="S12" s="66">
        <v>9</v>
      </c>
      <c r="T12" s="290" t="str">
        <f t="shared" si="4"/>
        <v>Róbert Koša</v>
      </c>
      <c r="U12" s="291"/>
      <c r="V12" s="67" t="str">
        <f t="shared" si="5"/>
        <v>Bratislava III.                   MY Fishing SR</v>
      </c>
      <c r="W12" s="68"/>
      <c r="X12" s="68"/>
      <c r="Y12" s="69"/>
      <c r="AB12" s="66">
        <v>9</v>
      </c>
      <c r="AC12" s="290" t="str">
        <f t="shared" si="6"/>
        <v>Augustín Filo</v>
      </c>
      <c r="AD12" s="291"/>
      <c r="AE12" s="67" t="str">
        <f t="shared" si="7"/>
        <v>Šamorín                          NLF Rybostrov</v>
      </c>
      <c r="AF12" s="68"/>
      <c r="AG12" s="68"/>
      <c r="AH12" s="69"/>
    </row>
    <row r="13" spans="1:34" ht="75" customHeight="1" x14ac:dyDescent="0.3">
      <c r="A13" s="66">
        <v>10</v>
      </c>
      <c r="B13" s="290" t="str">
        <f t="shared" si="0"/>
        <v>Dezider Pongrácz</v>
      </c>
      <c r="C13" s="291"/>
      <c r="D13" s="67" t="str">
        <f t="shared" si="1"/>
        <v>Veľký Meder</v>
      </c>
      <c r="E13" s="68"/>
      <c r="F13" s="68"/>
      <c r="G13" s="69"/>
      <c r="J13" s="66">
        <v>10</v>
      </c>
      <c r="K13" s="290" t="str">
        <f t="shared" si="2"/>
        <v>Marián Ostrožlík</v>
      </c>
      <c r="L13" s="291"/>
      <c r="M13" s="67" t="str">
        <f t="shared" si="3"/>
        <v>Galanta                            Sensas FT</v>
      </c>
      <c r="N13" s="68"/>
      <c r="O13" s="68"/>
      <c r="P13" s="69"/>
      <c r="S13" s="66">
        <v>10</v>
      </c>
      <c r="T13" s="290" t="str">
        <f t="shared" si="4"/>
        <v>Csaba Szabó</v>
      </c>
      <c r="U13" s="291"/>
      <c r="V13" s="67" t="str">
        <f t="shared" si="5"/>
        <v>Veľký Meder</v>
      </c>
      <c r="W13" s="68"/>
      <c r="X13" s="68"/>
      <c r="Y13" s="69"/>
      <c r="AB13" s="66">
        <v>10</v>
      </c>
      <c r="AC13" s="290" t="str">
        <f t="shared" si="6"/>
        <v>Ľuboš Krupička</v>
      </c>
      <c r="AD13" s="291"/>
      <c r="AE13" s="67" t="str">
        <f t="shared" si="7"/>
        <v>Partizánske                     MFT</v>
      </c>
      <c r="AF13" s="68"/>
      <c r="AG13" s="68"/>
      <c r="AH13" s="69"/>
    </row>
    <row r="14" spans="1:34" ht="75" customHeight="1" thickBot="1" x14ac:dyDescent="0.35">
      <c r="A14" s="66">
        <v>11</v>
      </c>
      <c r="B14" s="290" t="str">
        <f t="shared" si="0"/>
        <v>Ján Ottinger</v>
      </c>
      <c r="C14" s="291"/>
      <c r="D14" s="67" t="str">
        <f t="shared" si="1"/>
        <v>Turčianske Teplice B    TEAM MAVER</v>
      </c>
      <c r="E14" s="68"/>
      <c r="F14" s="68"/>
      <c r="G14" s="69"/>
      <c r="J14" s="66">
        <v>11</v>
      </c>
      <c r="K14" s="290" t="str">
        <f t="shared" si="2"/>
        <v>Ivan Perbecký</v>
      </c>
      <c r="L14" s="291"/>
      <c r="M14" s="67" t="str">
        <f t="shared" si="3"/>
        <v>Bratislava V. B                     FT</v>
      </c>
      <c r="N14" s="68"/>
      <c r="O14" s="68"/>
      <c r="P14" s="69"/>
      <c r="S14" s="66">
        <v>11</v>
      </c>
      <c r="T14" s="290" t="str">
        <f t="shared" si="4"/>
        <v>Ivan Rovenský</v>
      </c>
      <c r="U14" s="291"/>
      <c r="V14" s="67" t="str">
        <f t="shared" si="5"/>
        <v xml:space="preserve">Galanta                          Maver MFT Slovakia </v>
      </c>
      <c r="W14" s="68"/>
      <c r="X14" s="68"/>
      <c r="Y14" s="69"/>
      <c r="AB14" s="66">
        <v>11</v>
      </c>
      <c r="AC14" s="290" t="str">
        <f t="shared" si="6"/>
        <v>Richard Bartakovics</v>
      </c>
      <c r="AD14" s="291"/>
      <c r="AE14" s="67" t="str">
        <f t="shared" si="7"/>
        <v xml:space="preserve">Galanta                          Maver MFT Slovakia </v>
      </c>
      <c r="AF14" s="68"/>
      <c r="AG14" s="68"/>
      <c r="AH14" s="69"/>
    </row>
    <row r="15" spans="1:34" ht="49.95" customHeight="1" x14ac:dyDescent="0.4">
      <c r="A15" s="296" t="s">
        <v>58</v>
      </c>
      <c r="B15" s="296"/>
      <c r="C15" s="296"/>
      <c r="D15" s="297" t="s">
        <v>59</v>
      </c>
      <c r="E15" s="297"/>
      <c r="F15" s="297"/>
      <c r="J15" s="296" t="s">
        <v>58</v>
      </c>
      <c r="K15" s="296"/>
      <c r="L15" s="296"/>
      <c r="M15" s="297" t="s">
        <v>59</v>
      </c>
      <c r="N15" s="297"/>
      <c r="O15" s="297"/>
      <c r="S15" s="296" t="s">
        <v>58</v>
      </c>
      <c r="T15" s="296"/>
      <c r="U15" s="296"/>
      <c r="V15" s="297" t="s">
        <v>59</v>
      </c>
      <c r="W15" s="297"/>
      <c r="X15" s="297"/>
      <c r="AB15" s="296" t="s">
        <v>58</v>
      </c>
      <c r="AC15" s="296"/>
      <c r="AD15" s="296"/>
      <c r="AE15" s="297" t="s">
        <v>59</v>
      </c>
      <c r="AF15" s="297"/>
      <c r="AG15" s="297"/>
    </row>
    <row r="18" spans="1:33" x14ac:dyDescent="0.25">
      <c r="A18" t="s">
        <v>60</v>
      </c>
      <c r="B18" t="s">
        <v>61</v>
      </c>
      <c r="J18" t="s">
        <v>60</v>
      </c>
      <c r="K18" t="s">
        <v>61</v>
      </c>
      <c r="S18" t="s">
        <v>60</v>
      </c>
      <c r="T18" t="s">
        <v>61</v>
      </c>
      <c r="AB18" t="s">
        <v>60</v>
      </c>
      <c r="AC18" t="s">
        <v>61</v>
      </c>
    </row>
    <row r="19" spans="1:33" x14ac:dyDescent="0.25">
      <c r="A19">
        <f>'15 družstiev Pretek č. 3'!C6</f>
        <v>2</v>
      </c>
      <c r="B19" t="str">
        <f>'15 družstiev Pretek č. 3'!C5</f>
        <v>Peter Stenchlák</v>
      </c>
      <c r="C19" t="str">
        <f>'15 družstiev Pretek č. 3'!$B$5</f>
        <v>Bratislava III.                   MY Fishing SR</v>
      </c>
      <c r="D19">
        <v>1</v>
      </c>
      <c r="E19" t="str">
        <f>VLOOKUP($D19,$A$19:$B$33,COLUMN($B$19:$B$33),0)</f>
        <v>Filip Cirok</v>
      </c>
      <c r="F19" t="str">
        <f>VLOOKUP($D19,$A$19:$C$33,COLUMN($C$19:$C$33),0)</f>
        <v>Turčianske Teplice A      Cyril a Metod</v>
      </c>
      <c r="J19">
        <f>'15 družstiev Pretek č. 3'!F6</f>
        <v>2</v>
      </c>
      <c r="K19" t="str">
        <f>'15 družstiev Pretek č. 3'!F5</f>
        <v>Ladislav Schmiedt</v>
      </c>
      <c r="L19" t="str">
        <f>'15 družstiev Pretek č. 3'!$B$5</f>
        <v>Bratislava III.                   MY Fishing SR</v>
      </c>
      <c r="M19">
        <v>1</v>
      </c>
      <c r="N19" t="str">
        <f>VLOOKUP($M19,$J$19:$K$33,COLUMN($B$19:$B$33),0)</f>
        <v>Zoltán Nagy</v>
      </c>
      <c r="O19" t="str">
        <f>VLOOKUP($M19,$J$19:$L$33,COLUMN($C$19:$C$33),0)</f>
        <v>Veľký Meder</v>
      </c>
      <c r="S19">
        <f>'15 družstiev Pretek č. 3'!I6</f>
        <v>9</v>
      </c>
      <c r="T19" t="str">
        <f>'15 družstiev Pretek č. 3'!I5</f>
        <v>Róbert Koša</v>
      </c>
      <c r="U19" t="str">
        <f>'15 družstiev Pretek č. 3'!$B$5</f>
        <v>Bratislava III.                   MY Fishing SR</v>
      </c>
      <c r="V19">
        <v>1</v>
      </c>
      <c r="W19" t="str">
        <f>VLOOKUP($V19,$S$19:$T$33,COLUMN($B$19:$B$33),0)</f>
        <v>Tomáš Trojan</v>
      </c>
      <c r="X19" t="str">
        <f>VLOOKUP($V19,$S$19:$U$33,COLUMN($C$19:$C$33),0)</f>
        <v>Partizánske                     MFT</v>
      </c>
      <c r="AB19">
        <f>'15 družstiev Pretek č. 3'!L6</f>
        <v>2</v>
      </c>
      <c r="AC19" t="str">
        <f>'15 družstiev Pretek č. 3'!L5</f>
        <v>Roman Kubíček</v>
      </c>
      <c r="AD19" t="str">
        <f>'15 družstiev Pretek č. 3'!$B$5</f>
        <v>Bratislava III.                   MY Fishing SR</v>
      </c>
      <c r="AE19">
        <v>1</v>
      </c>
      <c r="AF19" t="str">
        <f>VLOOKUP($AE19,$AB$19:$AC$33,COLUMN($B$19:$B$33),0)</f>
        <v>Štefan Fodor</v>
      </c>
      <c r="AG19" t="str">
        <f>VLOOKUP($AE19,$AB$19:$AD$33,COLUMN($C$19:$C$33),0)</f>
        <v>Veľký Meder</v>
      </c>
    </row>
    <row r="20" spans="1:33" x14ac:dyDescent="0.25">
      <c r="A20">
        <f>'15 družstiev Pretek č. 3'!C8</f>
        <v>9</v>
      </c>
      <c r="B20" t="str">
        <f>'15 družstiev Pretek č. 3'!C7</f>
        <v>Peter Rošák</v>
      </c>
      <c r="C20" t="str">
        <f>'15 družstiev Pretek č. 3'!$B$7</f>
        <v>Bratislava V. A                     Abramis MFT</v>
      </c>
      <c r="D20">
        <v>2</v>
      </c>
      <c r="E20" t="str">
        <f t="shared" ref="E20:E33" si="8">VLOOKUP($D20,$A$19:$B$33,COLUMN($B$19:$B$33),0)</f>
        <v>Peter Stenchlák</v>
      </c>
      <c r="F20" t="str">
        <f t="shared" ref="F20:F33" si="9">VLOOKUP($D20,$A$19:$C$33,COLUMN($C$19:$C$33),0)</f>
        <v>Bratislava III.                   MY Fishing SR</v>
      </c>
      <c r="J20">
        <f>'15 družstiev Pretek č. 3'!F8</f>
        <v>5</v>
      </c>
      <c r="K20" t="str">
        <f>'15 družstiev Pretek č. 3'!F7</f>
        <v>Jozef Kučera</v>
      </c>
      <c r="L20" t="str">
        <f>'15 družstiev Pretek č. 3'!$B$7</f>
        <v>Bratislava V. A                     Abramis MFT</v>
      </c>
      <c r="M20">
        <v>2</v>
      </c>
      <c r="N20" t="str">
        <f t="shared" ref="N20:N33" si="10">VLOOKUP($M20,$J$19:$K$33,COLUMN($B$19:$B$33),0)</f>
        <v>Ladislav Schmiedt</v>
      </c>
      <c r="O20" t="str">
        <f t="shared" ref="O20:O32" si="11">VLOOKUP($M20,$J$19:$L$33,COLUMN($C$19:$C$33),0)</f>
        <v>Bratislava III.                   MY Fishing SR</v>
      </c>
      <c r="S20">
        <f>'15 družstiev Pretek č. 3'!I8</f>
        <v>4</v>
      </c>
      <c r="T20" t="str">
        <f>'15 družstiev Pretek č. 3'!I7</f>
        <v>Leonard Vajdulák</v>
      </c>
      <c r="U20" t="str">
        <f>'15 družstiev Pretek č. 3'!$B$7</f>
        <v>Bratislava V. A                     Abramis MFT</v>
      </c>
      <c r="V20">
        <v>2</v>
      </c>
      <c r="W20" t="str">
        <f t="shared" ref="W20:W33" si="12">VLOOKUP($V20,$S$19:$T$33,COLUMN($B$19:$B$33),0)</f>
        <v>Matúš Scholtz</v>
      </c>
      <c r="X20" t="str">
        <f t="shared" ref="X20:X33" si="13">VLOOKUP($V20,$S$19:$U$33,COLUMN($C$19:$C$33),0)</f>
        <v>Bratislava V. B                     FT</v>
      </c>
      <c r="AB20">
        <f>'15 družstiev Pretek č. 3'!L8</f>
        <v>8</v>
      </c>
      <c r="AC20" t="str">
        <f>'15 družstiev Pretek č. 3'!L7</f>
        <v>Miroslav Hirjak</v>
      </c>
      <c r="AD20" t="str">
        <f>'15 družstiev Pretek č. 3'!$B$7</f>
        <v>Bratislava V. A                     Abramis MFT</v>
      </c>
      <c r="AE20">
        <v>2</v>
      </c>
      <c r="AF20" t="str">
        <f t="shared" ref="AF20:AF33" si="14">VLOOKUP($AE20,$AB$19:$AC$33,COLUMN($B$19:$B$33),0)</f>
        <v>Roman Kubíček</v>
      </c>
      <c r="AG20" t="str">
        <f t="shared" ref="AG20:AG33" si="15">VLOOKUP($AE20,$AB$19:$AD$33,COLUMN($C$19:$C$33),0)</f>
        <v>Bratislava III.                   MY Fishing SR</v>
      </c>
    </row>
    <row r="21" spans="1:33" x14ac:dyDescent="0.25">
      <c r="A21">
        <f>'15 družstiev Pretek č. 3'!C10</f>
        <v>4</v>
      </c>
      <c r="B21" t="str">
        <f>'15 družstiev Pretek č. 3'!C9</f>
        <v>Martin Križan</v>
      </c>
      <c r="C21" t="str">
        <f>'15 družstiev Pretek č. 3'!$B$9</f>
        <v>Bratislava V. B                     FT</v>
      </c>
      <c r="D21">
        <v>3</v>
      </c>
      <c r="E21" t="str">
        <f t="shared" si="8"/>
        <v xml:space="preserve">Mário Obert </v>
      </c>
      <c r="F21" t="str">
        <f t="shared" si="9"/>
        <v>Partizánske                     MFT</v>
      </c>
      <c r="J21">
        <f>'15 družstiev Pretek č. 3'!F10</f>
        <v>11</v>
      </c>
      <c r="K21" t="str">
        <f>'15 družstiev Pretek č. 3'!F9</f>
        <v>Ivan Perbecký</v>
      </c>
      <c r="L21" t="str">
        <f>'15 družstiev Pretek č. 3'!$B$9</f>
        <v>Bratislava V. B                     FT</v>
      </c>
      <c r="M21">
        <v>3</v>
      </c>
      <c r="N21" t="str">
        <f t="shared" si="10"/>
        <v>Mário Sopúch</v>
      </c>
      <c r="O21" t="str">
        <f t="shared" si="11"/>
        <v>Turčianske Teplice B    TEAM MAVER</v>
      </c>
      <c r="S21">
        <f>'15 družstiev Pretek č. 3'!I10</f>
        <v>2</v>
      </c>
      <c r="T21" t="str">
        <f>'15 družstiev Pretek č. 3'!I9</f>
        <v>Matúš Scholtz</v>
      </c>
      <c r="U21" t="str">
        <f>'15 družstiev Pretek č. 3'!$B$9</f>
        <v>Bratislava V. B                     FT</v>
      </c>
      <c r="V21">
        <v>3</v>
      </c>
      <c r="W21" t="str">
        <f t="shared" si="12"/>
        <v>Ladislav Koller</v>
      </c>
      <c r="X21" t="str">
        <f t="shared" si="13"/>
        <v>Galanta                            Sensas FT</v>
      </c>
      <c r="AB21">
        <f>'15 družstiev Pretek č. 3'!L10</f>
        <v>7</v>
      </c>
      <c r="AC21" t="str">
        <f>'15 družstiev Pretek č. 3'!L9</f>
        <v>Karol Polák</v>
      </c>
      <c r="AD21" t="str">
        <f>'15 družstiev Pretek č. 3'!$B$9</f>
        <v>Bratislava V. B                     FT</v>
      </c>
      <c r="AE21">
        <v>3</v>
      </c>
      <c r="AF21" t="str">
        <f t="shared" si="14"/>
        <v xml:space="preserve">Rastislav Dudr </v>
      </c>
      <c r="AG21" t="str">
        <f t="shared" si="15"/>
        <v>Galanta                            Sensas FT</v>
      </c>
    </row>
    <row r="22" spans="1:33" x14ac:dyDescent="0.25">
      <c r="A22">
        <f>'15 družstiev Pretek č. 3'!C12</f>
        <v>5</v>
      </c>
      <c r="B22" t="str">
        <f>'15 družstiev Pretek č. 3'!C11</f>
        <v>Róbert Molnár</v>
      </c>
      <c r="C22" t="str">
        <f>'15 družstiev Pretek č. 3'!$B$11</f>
        <v xml:space="preserve">Galanta                          Maver MFT Slovakia </v>
      </c>
      <c r="D22">
        <v>4</v>
      </c>
      <c r="E22" t="str">
        <f t="shared" si="8"/>
        <v>Martin Križan</v>
      </c>
      <c r="F22" t="str">
        <f t="shared" si="9"/>
        <v>Bratislava V. B                     FT</v>
      </c>
      <c r="J22">
        <f>'15 družstiev Pretek č. 3'!F12</f>
        <v>7</v>
      </c>
      <c r="K22" t="str">
        <f>'15 družstiev Pretek č. 3'!F11</f>
        <v>Denis Rovenský</v>
      </c>
      <c r="L22" t="str">
        <f>'15 družstiev Pretek č. 3'!$B$11</f>
        <v xml:space="preserve">Galanta                          Maver MFT Slovakia </v>
      </c>
      <c r="M22">
        <v>4</v>
      </c>
      <c r="N22" t="str">
        <f t="shared" si="10"/>
        <v>Gabriel Kovalkovič ml</v>
      </c>
      <c r="O22" t="str">
        <f t="shared" si="11"/>
        <v>Košice                           Method Team</v>
      </c>
      <c r="S22">
        <f>'15 družstiev Pretek č. 3'!I12</f>
        <v>11</v>
      </c>
      <c r="T22" t="str">
        <f>'15 družstiev Pretek č. 3'!I11</f>
        <v>Ivan Rovenský</v>
      </c>
      <c r="U22" t="str">
        <f>'15 družstiev Pretek č. 3'!$B$11</f>
        <v xml:space="preserve">Galanta                          Maver MFT Slovakia </v>
      </c>
      <c r="V22">
        <v>4</v>
      </c>
      <c r="W22" t="str">
        <f t="shared" si="12"/>
        <v>Leonard Vajdulák</v>
      </c>
      <c r="X22" t="str">
        <f t="shared" si="13"/>
        <v>Bratislava V. A                     Abramis MFT</v>
      </c>
      <c r="AB22">
        <f>'15 družstiev Pretek č. 3'!L12</f>
        <v>11</v>
      </c>
      <c r="AC22" t="str">
        <f>'15 družstiev Pretek č. 3'!L11</f>
        <v>Richard Bartakovics</v>
      </c>
      <c r="AD22" t="str">
        <f>'15 družstiev Pretek č. 3'!$B$11</f>
        <v xml:space="preserve">Galanta                          Maver MFT Slovakia </v>
      </c>
      <c r="AE22">
        <v>4</v>
      </c>
      <c r="AF22" t="str">
        <f t="shared" si="14"/>
        <v>Branislav Kriška</v>
      </c>
      <c r="AG22" t="str">
        <f t="shared" si="15"/>
        <v>Turčianske Teplice B    TEAM MAVER</v>
      </c>
    </row>
    <row r="23" spans="1:33" x14ac:dyDescent="0.25">
      <c r="A23">
        <f>'15 družstiev Pretek č. 3'!C14</f>
        <v>8</v>
      </c>
      <c r="B23" t="str">
        <f>'15 družstiev Pretek č. 3'!C13</f>
        <v>Roland Koller</v>
      </c>
      <c r="C23" t="str">
        <f>'15 družstiev Pretek č. 3'!$B$13</f>
        <v>Galanta                            Sensas FT</v>
      </c>
      <c r="D23">
        <v>5</v>
      </c>
      <c r="E23" t="str">
        <f t="shared" si="8"/>
        <v>Róbert Molnár</v>
      </c>
      <c r="F23" t="str">
        <f t="shared" si="9"/>
        <v xml:space="preserve">Galanta                          Maver MFT Slovakia </v>
      </c>
      <c r="J23">
        <f>'15 družstiev Pretek č. 3'!F14</f>
        <v>10</v>
      </c>
      <c r="K23" t="str">
        <f>'15 družstiev Pretek č. 3'!F13</f>
        <v>Marián Ostrožlík</v>
      </c>
      <c r="L23" t="str">
        <f>'15 družstiev Pretek č. 3'!$B$13</f>
        <v>Galanta                            Sensas FT</v>
      </c>
      <c r="M23">
        <v>5</v>
      </c>
      <c r="N23" t="str">
        <f t="shared" si="10"/>
        <v>Jozef Kučera</v>
      </c>
      <c r="O23" t="str">
        <f t="shared" si="11"/>
        <v>Bratislava V. A                     Abramis MFT</v>
      </c>
      <c r="S23">
        <f>'15 družstiev Pretek č. 3'!I14</f>
        <v>3</v>
      </c>
      <c r="T23" t="str">
        <f>'15 družstiev Pretek č. 3'!I13</f>
        <v>Ladislav Koller</v>
      </c>
      <c r="U23" t="str">
        <f>'15 družstiev Pretek č. 3'!$B$13</f>
        <v>Galanta                            Sensas FT</v>
      </c>
      <c r="V23">
        <v>5</v>
      </c>
      <c r="W23" t="str">
        <f t="shared" si="12"/>
        <v>Ján Laco</v>
      </c>
      <c r="X23" t="str">
        <f t="shared" si="13"/>
        <v>Šamorín                          NLF Rybostrov</v>
      </c>
      <c r="AB23">
        <f>'15 družstiev Pretek č. 3'!L14</f>
        <v>3</v>
      </c>
      <c r="AC23" t="str">
        <f>'15 družstiev Pretek č. 3'!L13</f>
        <v xml:space="preserve">Rastislav Dudr </v>
      </c>
      <c r="AD23" t="str">
        <f>'15 družstiev Pretek č. 3'!$B$13</f>
        <v>Galanta                            Sensas FT</v>
      </c>
      <c r="AE23">
        <v>5</v>
      </c>
      <c r="AF23" t="str">
        <f t="shared" si="14"/>
        <v>Gabriel Kovalkovič st</v>
      </c>
      <c r="AG23" t="str">
        <f t="shared" si="15"/>
        <v>Košice                           Method Team</v>
      </c>
    </row>
    <row r="24" spans="1:33" x14ac:dyDescent="0.25">
      <c r="A24">
        <f>'15 družstiev Pretek č. 3'!C16</f>
        <v>6</v>
      </c>
      <c r="B24" t="str">
        <f>'15 družstiev Pretek č. 3'!C15</f>
        <v>Patrik Molnár</v>
      </c>
      <c r="C24" t="str">
        <f>'15 družstiev Pretek č. 3'!$B$15</f>
        <v>Košice                           Method Team</v>
      </c>
      <c r="D24">
        <v>6</v>
      </c>
      <c r="E24" t="str">
        <f t="shared" si="8"/>
        <v>Patrik Molnár</v>
      </c>
      <c r="F24" t="str">
        <f t="shared" si="9"/>
        <v>Košice                           Method Team</v>
      </c>
      <c r="J24">
        <f>'15 družstiev Pretek č. 3'!F16</f>
        <v>4</v>
      </c>
      <c r="K24" t="str">
        <f>'15 družstiev Pretek č. 3'!F15</f>
        <v>Gabriel Kovalkovič ml</v>
      </c>
      <c r="L24" t="str">
        <f>'15 družstiev Pretek č. 3'!$B$15</f>
        <v>Košice                           Method Team</v>
      </c>
      <c r="M24">
        <v>6</v>
      </c>
      <c r="N24" t="str">
        <f t="shared" si="10"/>
        <v>Ján Kaškötő</v>
      </c>
      <c r="O24" t="str">
        <f t="shared" si="11"/>
        <v>Šamorín                          NLF Rybostrov</v>
      </c>
      <c r="S24">
        <f>'15 družstiev Pretek č. 3'!I16</f>
        <v>6</v>
      </c>
      <c r="T24" t="str">
        <f>'15 družstiev Pretek č. 3'!I15</f>
        <v>Róbert Škovran ml.</v>
      </c>
      <c r="U24" t="str">
        <f>'15 družstiev Pretek č. 3'!$B$15</f>
        <v>Košice                           Method Team</v>
      </c>
      <c r="V24">
        <v>6</v>
      </c>
      <c r="W24" t="str">
        <f t="shared" si="12"/>
        <v>Róbert Škovran ml.</v>
      </c>
      <c r="X24" t="str">
        <f t="shared" si="13"/>
        <v>Košice                           Method Team</v>
      </c>
      <c r="AB24">
        <f>'15 družstiev Pretek č. 3'!L16</f>
        <v>5</v>
      </c>
      <c r="AC24" t="str">
        <f>'15 družstiev Pretek č. 3'!L15</f>
        <v>Gabriel Kovalkovič st</v>
      </c>
      <c r="AD24" t="str">
        <f>'15 družstiev Pretek č. 3'!$B$15</f>
        <v>Košice                           Method Team</v>
      </c>
      <c r="AE24">
        <v>6</v>
      </c>
      <c r="AF24" t="str">
        <f t="shared" si="14"/>
        <v>Milan Drahovský</v>
      </c>
      <c r="AG24" t="str">
        <f t="shared" si="15"/>
        <v>Turčianske Teplice A      Cyril a Metod</v>
      </c>
    </row>
    <row r="25" spans="1:33" x14ac:dyDescent="0.25">
      <c r="A25">
        <f>'15 družstiev Pretek č. 3'!C18</f>
        <v>3</v>
      </c>
      <c r="B25" t="str">
        <f>'15 družstiev Pretek č. 3'!C17</f>
        <v xml:space="preserve">Mário Obert </v>
      </c>
      <c r="C25" t="str">
        <f>'15 družstiev Pretek č. 3'!$B$17</f>
        <v>Partizánske                     MFT</v>
      </c>
      <c r="D25">
        <v>7</v>
      </c>
      <c r="E25" t="str">
        <f t="shared" si="8"/>
        <v>Peter Németh</v>
      </c>
      <c r="F25" t="str">
        <f t="shared" si="9"/>
        <v>Šamorín                          NLF Rybostrov</v>
      </c>
      <c r="J25">
        <f>'15 družstiev Pretek č. 3'!F18</f>
        <v>9</v>
      </c>
      <c r="K25" t="str">
        <f>'15 družstiev Pretek č. 3'!F17</f>
        <v>Martin Raninec</v>
      </c>
      <c r="L25" t="str">
        <f>'15 družstiev Pretek č. 3'!$B$17</f>
        <v>Partizánske                     MFT</v>
      </c>
      <c r="M25">
        <v>7</v>
      </c>
      <c r="N25" t="str">
        <f t="shared" si="10"/>
        <v>Denis Rovenský</v>
      </c>
      <c r="O25" t="str">
        <f t="shared" si="11"/>
        <v xml:space="preserve">Galanta                          Maver MFT Slovakia </v>
      </c>
      <c r="S25">
        <f>'15 družstiev Pretek č. 3'!I18</f>
        <v>1</v>
      </c>
      <c r="T25" t="str">
        <f>'15 družstiev Pretek č. 3'!I17</f>
        <v>Tomáš Trojan</v>
      </c>
      <c r="U25" t="str">
        <f>'15 družstiev Pretek č. 3'!$B$17</f>
        <v>Partizánske                     MFT</v>
      </c>
      <c r="V25">
        <v>7</v>
      </c>
      <c r="W25" t="str">
        <f t="shared" si="12"/>
        <v>Ladislav Beko</v>
      </c>
      <c r="X25" t="str">
        <f t="shared" si="13"/>
        <v>Turčianske Teplice B    TEAM MAVER</v>
      </c>
      <c r="AB25">
        <f>'15 družstiev Pretek č. 3'!L18</f>
        <v>10</v>
      </c>
      <c r="AC25" t="str">
        <f>'15 družstiev Pretek č. 3'!L17</f>
        <v>Ľuboš Krupička</v>
      </c>
      <c r="AD25" t="str">
        <f>'15 družstiev Pretek č. 3'!$B$17</f>
        <v>Partizánske                     MFT</v>
      </c>
      <c r="AE25">
        <v>7</v>
      </c>
      <c r="AF25" t="str">
        <f t="shared" si="14"/>
        <v>Karol Polák</v>
      </c>
      <c r="AG25" t="str">
        <f t="shared" si="15"/>
        <v>Bratislava V. B                     FT</v>
      </c>
    </row>
    <row r="26" spans="1:33" x14ac:dyDescent="0.25">
      <c r="A26">
        <f>'15 družstiev Pretek č. 3'!C20</f>
        <v>7</v>
      </c>
      <c r="B26" t="str">
        <f>'15 družstiev Pretek č. 3'!C19</f>
        <v>Peter Németh</v>
      </c>
      <c r="C26" t="str">
        <f>'15 družstiev Pretek č. 3'!$B$19</f>
        <v>Šamorín                          NLF Rybostrov</v>
      </c>
      <c r="D26">
        <v>8</v>
      </c>
      <c r="E26" t="str">
        <f t="shared" si="8"/>
        <v>Roland Koller</v>
      </c>
      <c r="F26" t="str">
        <f t="shared" si="9"/>
        <v>Galanta                            Sensas FT</v>
      </c>
      <c r="J26">
        <f>'15 družstiev Pretek č. 3'!F20</f>
        <v>6</v>
      </c>
      <c r="K26" t="str">
        <f>'15 družstiev Pretek č. 3'!F19</f>
        <v>Ján Kaškötő</v>
      </c>
      <c r="L26" t="str">
        <f>'15 družstiev Pretek č. 3'!$B$19</f>
        <v>Šamorín                          NLF Rybostrov</v>
      </c>
      <c r="M26">
        <v>8</v>
      </c>
      <c r="N26" t="str">
        <f t="shared" si="10"/>
        <v>Martin Biščák</v>
      </c>
      <c r="O26" t="str">
        <f t="shared" si="11"/>
        <v>Turčianske Teplice A      Cyril a Metod</v>
      </c>
      <c r="S26">
        <f>'15 družstiev Pretek č. 3'!I20</f>
        <v>5</v>
      </c>
      <c r="T26" t="str">
        <f>'15 družstiev Pretek č. 3'!I19</f>
        <v>Ján Laco</v>
      </c>
      <c r="U26" t="str">
        <f>'15 družstiev Pretek č. 3'!$B$19</f>
        <v>Šamorín                          NLF Rybostrov</v>
      </c>
      <c r="V26">
        <v>8</v>
      </c>
      <c r="W26" t="str">
        <f t="shared" si="12"/>
        <v>Ján Finda</v>
      </c>
      <c r="X26" t="str">
        <f t="shared" si="13"/>
        <v>Turčianske Teplice A      Cyril a Metod</v>
      </c>
      <c r="AB26">
        <f>'15 družstiev Pretek č. 3'!L20</f>
        <v>9</v>
      </c>
      <c r="AC26" t="str">
        <f>'15 družstiev Pretek č. 3'!L19</f>
        <v>Augustín Filo</v>
      </c>
      <c r="AD26" t="str">
        <f>'15 družstiev Pretek č. 3'!$B$19</f>
        <v>Šamorín                          NLF Rybostrov</v>
      </c>
      <c r="AE26">
        <v>8</v>
      </c>
      <c r="AF26" t="str">
        <f t="shared" si="14"/>
        <v>Miroslav Hirjak</v>
      </c>
      <c r="AG26" t="str">
        <f t="shared" si="15"/>
        <v>Bratislava V. A                     Abramis MFT</v>
      </c>
    </row>
    <row r="27" spans="1:33" x14ac:dyDescent="0.25">
      <c r="A27">
        <f>'15 družstiev Pretek č. 3'!C22</f>
        <v>1</v>
      </c>
      <c r="B27" t="str">
        <f>'15 družstiev Pretek č. 3'!C21</f>
        <v>Filip Cirok</v>
      </c>
      <c r="C27" t="str">
        <f>'15 družstiev Pretek č. 3'!$B$21</f>
        <v>Turčianske Teplice A      Cyril a Metod</v>
      </c>
      <c r="D27">
        <v>9</v>
      </c>
      <c r="E27" t="str">
        <f t="shared" si="8"/>
        <v>Peter Rošák</v>
      </c>
      <c r="F27" t="str">
        <f t="shared" si="9"/>
        <v>Bratislava V. A                     Abramis MFT</v>
      </c>
      <c r="J27">
        <f>'15 družstiev Pretek č. 3'!F22</f>
        <v>8</v>
      </c>
      <c r="K27" t="str">
        <f>'15 družstiev Pretek č. 3'!F21</f>
        <v>Martin Biščák</v>
      </c>
      <c r="L27" t="str">
        <f>'15 družstiev Pretek č. 3'!$B$21</f>
        <v>Turčianske Teplice A      Cyril a Metod</v>
      </c>
      <c r="M27">
        <v>9</v>
      </c>
      <c r="N27" t="str">
        <f t="shared" si="10"/>
        <v>Martin Raninec</v>
      </c>
      <c r="O27" t="str">
        <f t="shared" si="11"/>
        <v>Partizánske                     MFT</v>
      </c>
      <c r="S27">
        <f>'15 družstiev Pretek č. 3'!I22</f>
        <v>8</v>
      </c>
      <c r="T27" t="str">
        <f>'15 družstiev Pretek č. 3'!I21</f>
        <v>Ján Finda</v>
      </c>
      <c r="U27" t="str">
        <f>'15 družstiev Pretek č. 3'!$B$21</f>
        <v>Turčianske Teplice A      Cyril a Metod</v>
      </c>
      <c r="V27">
        <v>9</v>
      </c>
      <c r="W27" t="str">
        <f t="shared" si="12"/>
        <v>Róbert Koša</v>
      </c>
      <c r="X27" t="str">
        <f t="shared" si="13"/>
        <v>Bratislava III.                   MY Fishing SR</v>
      </c>
      <c r="AB27">
        <f>'15 družstiev Pretek č. 3'!L22</f>
        <v>6</v>
      </c>
      <c r="AC27" t="str">
        <f>'15 družstiev Pretek č. 3'!L21</f>
        <v>Milan Drahovský</v>
      </c>
      <c r="AD27" t="str">
        <f>'15 družstiev Pretek č. 3'!$B$21</f>
        <v>Turčianske Teplice A      Cyril a Metod</v>
      </c>
      <c r="AE27">
        <v>9</v>
      </c>
      <c r="AF27" t="str">
        <f t="shared" si="14"/>
        <v>Augustín Filo</v>
      </c>
      <c r="AG27" t="str">
        <f t="shared" si="15"/>
        <v>Šamorín                          NLF Rybostrov</v>
      </c>
    </row>
    <row r="28" spans="1:33" x14ac:dyDescent="0.25">
      <c r="A28">
        <f>'15 družstiev Pretek č. 3'!C24</f>
        <v>11</v>
      </c>
      <c r="B28" t="str">
        <f>'15 družstiev Pretek č. 3'!C23</f>
        <v>Ján Ottinger</v>
      </c>
      <c r="C28" t="str">
        <f>'15 družstiev Pretek č. 3'!$B$23</f>
        <v>Turčianske Teplice B    TEAM MAVER</v>
      </c>
      <c r="D28">
        <v>10</v>
      </c>
      <c r="E28" t="str">
        <f t="shared" si="8"/>
        <v>Dezider Pongrácz</v>
      </c>
      <c r="F28" t="str">
        <f t="shared" si="9"/>
        <v>Veľký Meder</v>
      </c>
      <c r="J28">
        <f>'15 družstiev Pretek č. 3'!F24</f>
        <v>3</v>
      </c>
      <c r="K28" t="str">
        <f>'15 družstiev Pretek č. 3'!F23</f>
        <v>Mário Sopúch</v>
      </c>
      <c r="L28" t="str">
        <f>'15 družstiev Pretek č. 3'!$B$23</f>
        <v>Turčianske Teplice B    TEAM MAVER</v>
      </c>
      <c r="M28">
        <v>10</v>
      </c>
      <c r="N28" t="str">
        <f t="shared" si="10"/>
        <v>Marián Ostrožlík</v>
      </c>
      <c r="O28" t="str">
        <f t="shared" si="11"/>
        <v>Galanta                            Sensas FT</v>
      </c>
      <c r="S28">
        <f>'15 družstiev Pretek č. 3'!I24</f>
        <v>7</v>
      </c>
      <c r="T28" t="str">
        <f>'15 družstiev Pretek č. 3'!I23</f>
        <v>Ladislav Beko</v>
      </c>
      <c r="U28" t="str">
        <f>'15 družstiev Pretek č. 3'!$B$23</f>
        <v>Turčianske Teplice B    TEAM MAVER</v>
      </c>
      <c r="V28">
        <v>10</v>
      </c>
      <c r="W28" t="str">
        <f t="shared" si="12"/>
        <v>Csaba Szabó</v>
      </c>
      <c r="X28" t="str">
        <f t="shared" si="13"/>
        <v>Veľký Meder</v>
      </c>
      <c r="AB28">
        <f>'15 družstiev Pretek č. 3'!L24</f>
        <v>4</v>
      </c>
      <c r="AC28" t="str">
        <f>'15 družstiev Pretek č. 3'!L23</f>
        <v>Branislav Kriška</v>
      </c>
      <c r="AD28" t="str">
        <f>'15 družstiev Pretek č. 3'!$B$23</f>
        <v>Turčianske Teplice B    TEAM MAVER</v>
      </c>
      <c r="AE28">
        <v>10</v>
      </c>
      <c r="AF28" t="str">
        <f t="shared" si="14"/>
        <v>Ľuboš Krupička</v>
      </c>
      <c r="AG28" t="str">
        <f t="shared" si="15"/>
        <v>Partizánske                     MFT</v>
      </c>
    </row>
    <row r="29" spans="1:33" x14ac:dyDescent="0.25">
      <c r="A29">
        <f>'15 družstiev Pretek č. 3'!C26</f>
        <v>10</v>
      </c>
      <c r="B29" t="str">
        <f>'15 družstiev Pretek č. 3'!C25</f>
        <v>Dezider Pongrácz</v>
      </c>
      <c r="C29" t="str">
        <f>'15 družstiev Pretek č. 3'!$B$25</f>
        <v>Veľký Meder</v>
      </c>
      <c r="D29">
        <v>11</v>
      </c>
      <c r="E29" t="str">
        <f t="shared" si="8"/>
        <v>Ján Ottinger</v>
      </c>
      <c r="F29" t="str">
        <f t="shared" si="9"/>
        <v>Turčianske Teplice B    TEAM MAVER</v>
      </c>
      <c r="J29">
        <f>'15 družstiev Pretek č. 3'!F26</f>
        <v>1</v>
      </c>
      <c r="K29" t="str">
        <f>'15 družstiev Pretek č. 3'!F25</f>
        <v>Zoltán Nagy</v>
      </c>
      <c r="L29" t="str">
        <f>'15 družstiev Pretek č. 3'!$B$25</f>
        <v>Veľký Meder</v>
      </c>
      <c r="M29">
        <v>11</v>
      </c>
      <c r="N29" t="str">
        <f t="shared" si="10"/>
        <v>Ivan Perbecký</v>
      </c>
      <c r="O29" t="str">
        <f t="shared" si="11"/>
        <v>Bratislava V. B                     FT</v>
      </c>
      <c r="S29">
        <f>'15 družstiev Pretek č. 3'!I26</f>
        <v>10</v>
      </c>
      <c r="T29" t="str">
        <f>'15 družstiev Pretek č. 3'!I25</f>
        <v>Csaba Szabó</v>
      </c>
      <c r="U29" t="str">
        <f>'15 družstiev Pretek č. 3'!$B$25</f>
        <v>Veľký Meder</v>
      </c>
      <c r="V29">
        <v>11</v>
      </c>
      <c r="W29" t="str">
        <f t="shared" si="12"/>
        <v>Ivan Rovenský</v>
      </c>
      <c r="X29" t="str">
        <f t="shared" si="13"/>
        <v xml:space="preserve">Galanta                          Maver MFT Slovakia </v>
      </c>
      <c r="AB29">
        <f>'15 družstiev Pretek č. 3'!L26</f>
        <v>1</v>
      </c>
      <c r="AC29" t="str">
        <f>'15 družstiev Pretek č. 3'!L25</f>
        <v>Štefan Fodor</v>
      </c>
      <c r="AD29" t="str">
        <f>'15 družstiev Pretek č. 3'!$B$25</f>
        <v>Veľký Meder</v>
      </c>
      <c r="AE29">
        <v>11</v>
      </c>
      <c r="AF29" t="str">
        <f t="shared" si="14"/>
        <v>Richard Bartakovics</v>
      </c>
      <c r="AG29" t="str">
        <f t="shared" si="15"/>
        <v xml:space="preserve">Galanta                          Maver MFT Slovakia </v>
      </c>
    </row>
    <row r="30" spans="1:33" x14ac:dyDescent="0.25">
      <c r="A30">
        <f>'15 družstiev Pretek č. 3'!C28</f>
        <v>0</v>
      </c>
      <c r="B30" t="str">
        <f>'15 družstiev Pretek č. 3'!C27</f>
        <v>D</v>
      </c>
      <c r="C30">
        <f>'15 družstiev Pretek č. 3'!$B$27</f>
        <v>0</v>
      </c>
      <c r="D30">
        <v>12</v>
      </c>
      <c r="E30" t="e">
        <f t="shared" si="8"/>
        <v>#N/A</v>
      </c>
      <c r="F30" t="e">
        <f t="shared" si="9"/>
        <v>#N/A</v>
      </c>
      <c r="J30">
        <f>'15 družstiev Pretek č. 3'!F28</f>
        <v>0</v>
      </c>
      <c r="K30" t="str">
        <f>'15 družstiev Pretek č. 3'!F27</f>
        <v>E</v>
      </c>
      <c r="L30">
        <f>'15 družstiev Pretek č. 3'!$B$27</f>
        <v>0</v>
      </c>
      <c r="M30">
        <v>12</v>
      </c>
      <c r="N30" t="e">
        <f t="shared" si="10"/>
        <v>#N/A</v>
      </c>
      <c r="O30" t="e">
        <f t="shared" si="11"/>
        <v>#N/A</v>
      </c>
      <c r="S30">
        <f>'15 družstiev Pretek č. 3'!I28</f>
        <v>0</v>
      </c>
      <c r="T30" t="str">
        <f>'15 družstiev Pretek č. 3'!I27</f>
        <v>F</v>
      </c>
      <c r="U30">
        <f>'15 družstiev Pretek č. 3'!$B$27</f>
        <v>0</v>
      </c>
      <c r="V30">
        <v>12</v>
      </c>
      <c r="W30" t="e">
        <f t="shared" si="12"/>
        <v>#N/A</v>
      </c>
      <c r="X30" t="e">
        <f t="shared" si="13"/>
        <v>#N/A</v>
      </c>
      <c r="AB30">
        <f>'15 družstiev Pretek č. 3'!L28</f>
        <v>0</v>
      </c>
      <c r="AC30" t="str">
        <f>'15 družstiev Pretek č. 3'!L27</f>
        <v>S</v>
      </c>
      <c r="AD30">
        <f>'15 družstiev Pretek č. 3'!$B$27</f>
        <v>0</v>
      </c>
      <c r="AE30">
        <v>12</v>
      </c>
      <c r="AF30" t="e">
        <f t="shared" si="14"/>
        <v>#N/A</v>
      </c>
      <c r="AG30" t="e">
        <f t="shared" si="15"/>
        <v>#N/A</v>
      </c>
    </row>
    <row r="31" spans="1:33" x14ac:dyDescent="0.25">
      <c r="A31">
        <f>'15 družstiev Pretek č. 3'!C30</f>
        <v>0</v>
      </c>
      <c r="B31" t="str">
        <f>'15 družstiev Pretek č. 3'!C29</f>
        <v>M</v>
      </c>
      <c r="C31">
        <f>'15 družstiev Pretek č. 3'!$B$29</f>
        <v>0</v>
      </c>
      <c r="D31">
        <v>13</v>
      </c>
      <c r="E31" t="e">
        <f t="shared" si="8"/>
        <v>#N/A</v>
      </c>
      <c r="F31" t="e">
        <f t="shared" si="9"/>
        <v>#N/A</v>
      </c>
      <c r="J31">
        <f>'15 družstiev Pretek č. 3'!F30</f>
        <v>0</v>
      </c>
      <c r="K31" t="str">
        <f>'15 družstiev Pretek č. 3'!F29</f>
        <v xml:space="preserve">L </v>
      </c>
      <c r="L31">
        <f>'15 družstiev Pretek č. 3'!$B$29</f>
        <v>0</v>
      </c>
      <c r="M31">
        <v>13</v>
      </c>
      <c r="N31" t="e">
        <f t="shared" si="10"/>
        <v>#N/A</v>
      </c>
      <c r="O31" t="e">
        <f t="shared" si="11"/>
        <v>#N/A</v>
      </c>
      <c r="S31">
        <f>'15 družstiev Pretek č. 3'!I30</f>
        <v>0</v>
      </c>
      <c r="T31" t="str">
        <f>'15 družstiev Pretek č. 3'!I29</f>
        <v>K</v>
      </c>
      <c r="U31">
        <f>'15 družstiev Pretek č. 3'!$B$29</f>
        <v>0</v>
      </c>
      <c r="V31">
        <v>13</v>
      </c>
      <c r="W31" t="e">
        <f t="shared" si="12"/>
        <v>#N/A</v>
      </c>
      <c r="X31" t="e">
        <f t="shared" si="13"/>
        <v>#N/A</v>
      </c>
      <c r="AB31">
        <f>'15 družstiev Pretek č. 3'!L30</f>
        <v>0</v>
      </c>
      <c r="AC31" t="str">
        <f>'15 družstiev Pretek č. 3'!L29</f>
        <v xml:space="preserve">A </v>
      </c>
      <c r="AD31">
        <f>'15 družstiev Pretek č. 3'!$B$29</f>
        <v>0</v>
      </c>
      <c r="AE31">
        <v>13</v>
      </c>
      <c r="AF31" t="e">
        <f t="shared" si="14"/>
        <v>#N/A</v>
      </c>
      <c r="AG31" t="e">
        <f t="shared" si="15"/>
        <v>#N/A</v>
      </c>
    </row>
    <row r="32" spans="1:33" x14ac:dyDescent="0.25">
      <c r="A32">
        <f>'15 družstiev Pretek č. 3'!C32</f>
        <v>0</v>
      </c>
      <c r="B32" t="str">
        <f>'15 družstiev Pretek č. 3'!C31</f>
        <v>N</v>
      </c>
      <c r="C32">
        <f>'15 družstiev Pretek č. 3'!$B$31</f>
        <v>0</v>
      </c>
      <c r="D32">
        <v>14</v>
      </c>
      <c r="E32" t="e">
        <f t="shared" si="8"/>
        <v>#N/A</v>
      </c>
      <c r="F32" t="e">
        <f t="shared" si="9"/>
        <v>#N/A</v>
      </c>
      <c r="J32">
        <f>'15 družstiev Pretek č. 3'!F32</f>
        <v>0</v>
      </c>
      <c r="K32" t="str">
        <f>'15 družstiev Pretek č. 3'!F31</f>
        <v>O</v>
      </c>
      <c r="L32">
        <f>'15 družstiev Pretek č. 3'!$B$31</f>
        <v>0</v>
      </c>
      <c r="M32">
        <v>14</v>
      </c>
      <c r="N32" t="e">
        <f t="shared" si="10"/>
        <v>#N/A</v>
      </c>
      <c r="O32" t="e">
        <f t="shared" si="11"/>
        <v>#N/A</v>
      </c>
      <c r="S32">
        <f>'15 družstiev Pretek č. 3'!I32</f>
        <v>0</v>
      </c>
      <c r="T32" t="str">
        <f>'15 družstiev Pretek č. 3'!I31</f>
        <v>P</v>
      </c>
      <c r="U32">
        <f>'15 družstiev Pretek č. 3'!$B$31</f>
        <v>0</v>
      </c>
      <c r="V32">
        <v>14</v>
      </c>
      <c r="W32" t="e">
        <f t="shared" si="12"/>
        <v>#N/A</v>
      </c>
      <c r="X32" t="e">
        <f t="shared" si="13"/>
        <v>#N/A</v>
      </c>
      <c r="AB32">
        <f>'15 družstiev Pretek č. 3'!L32</f>
        <v>0</v>
      </c>
      <c r="AC32" t="str">
        <f>'15 družstiev Pretek č. 3'!L31</f>
        <v xml:space="preserve">R </v>
      </c>
      <c r="AD32">
        <f>'15 družstiev Pretek č. 3'!$B$31</f>
        <v>0</v>
      </c>
      <c r="AE32">
        <v>14</v>
      </c>
      <c r="AF32" t="e">
        <f t="shared" si="14"/>
        <v>#N/A</v>
      </c>
      <c r="AG32" t="e">
        <f t="shared" si="15"/>
        <v>#N/A</v>
      </c>
    </row>
    <row r="33" spans="1:33" x14ac:dyDescent="0.25">
      <c r="A33">
        <f>'15 družstiev Pretek č. 3'!C34</f>
        <v>0</v>
      </c>
      <c r="B33" t="str">
        <f>'15 družstiev Pretek č. 3'!C33</f>
        <v>G</v>
      </c>
      <c r="C33" t="str">
        <f>'15 družstiev Pretek č. 3'!$B$33</f>
        <v>B</v>
      </c>
      <c r="D33">
        <v>15</v>
      </c>
      <c r="E33" t="e">
        <f t="shared" si="8"/>
        <v>#N/A</v>
      </c>
      <c r="F33" t="e">
        <f t="shared" si="9"/>
        <v>#N/A</v>
      </c>
      <c r="J33">
        <f>'15 družstiev Pretek č. 3'!F34</f>
        <v>0</v>
      </c>
      <c r="K33" t="str">
        <f>'15 družstiev Pretek č. 3'!F33</f>
        <v>H</v>
      </c>
      <c r="L33">
        <f>'15 družstiev Pretek č. 3'!$B$34</f>
        <v>0</v>
      </c>
      <c r="M33">
        <v>15</v>
      </c>
      <c r="N33" t="e">
        <f t="shared" si="10"/>
        <v>#N/A</v>
      </c>
      <c r="O33" t="e">
        <f>VLOOKUP($M33,$J$19:$L$33,COLUMN($C$19:$C$33),0)</f>
        <v>#N/A</v>
      </c>
      <c r="S33">
        <f>'15 družstiev Pretek č. 3'!I34</f>
        <v>0</v>
      </c>
      <c r="T33" t="str">
        <f>'15 družstiev Pretek č. 3'!I33</f>
        <v>I</v>
      </c>
      <c r="U33" t="str">
        <f>'15 družstiev Pretek č. 3'!$B$33</f>
        <v>B</v>
      </c>
      <c r="V33">
        <v>15</v>
      </c>
      <c r="W33" t="e">
        <f t="shared" si="12"/>
        <v>#N/A</v>
      </c>
      <c r="X33" t="e">
        <f t="shared" si="13"/>
        <v>#N/A</v>
      </c>
      <c r="AB33">
        <f>'15 družstiev Pretek č. 3'!L34</f>
        <v>0</v>
      </c>
      <c r="AC33" t="str">
        <f>'15 družstiev Pretek č. 3'!L33</f>
        <v>J</v>
      </c>
      <c r="AD33" t="str">
        <f>'15 družstiev Pretek č. 3'!$B$33</f>
        <v>B</v>
      </c>
      <c r="AE33">
        <v>15</v>
      </c>
      <c r="AF33" t="e">
        <f t="shared" si="14"/>
        <v>#N/A</v>
      </c>
      <c r="AG33" t="e">
        <f t="shared" si="15"/>
        <v>#N/A</v>
      </c>
    </row>
  </sheetData>
  <mergeCells count="68">
    <mergeCell ref="AB15:AD15"/>
    <mergeCell ref="AE15:AG15"/>
    <mergeCell ref="A15:C15"/>
    <mergeCell ref="D15:F15"/>
    <mergeCell ref="J15:L15"/>
    <mergeCell ref="M15:O15"/>
    <mergeCell ref="S15:U15"/>
    <mergeCell ref="V15:X15"/>
    <mergeCell ref="B11:C11"/>
    <mergeCell ref="K11:L11"/>
    <mergeCell ref="T11:U11"/>
    <mergeCell ref="AC11:AD11"/>
    <mergeCell ref="B14:C14"/>
    <mergeCell ref="K14:L14"/>
    <mergeCell ref="T14:U14"/>
    <mergeCell ref="AC14:AD14"/>
    <mergeCell ref="B12:C12"/>
    <mergeCell ref="K12:L12"/>
    <mergeCell ref="T12:U12"/>
    <mergeCell ref="AC12:AD12"/>
    <mergeCell ref="B13:C13"/>
    <mergeCell ref="K13:L13"/>
    <mergeCell ref="T13:U13"/>
    <mergeCell ref="AC13:AD13"/>
    <mergeCell ref="B9:C9"/>
    <mergeCell ref="K9:L9"/>
    <mergeCell ref="T9:U9"/>
    <mergeCell ref="AC9:AD9"/>
    <mergeCell ref="B10:C10"/>
    <mergeCell ref="K10:L10"/>
    <mergeCell ref="T10:U10"/>
    <mergeCell ref="AC10:AD10"/>
    <mergeCell ref="B7:C7"/>
    <mergeCell ref="K7:L7"/>
    <mergeCell ref="T7:U7"/>
    <mergeCell ref="AC7:AD7"/>
    <mergeCell ref="B8:C8"/>
    <mergeCell ref="K8:L8"/>
    <mergeCell ref="T8:U8"/>
    <mergeCell ref="AC8:AD8"/>
    <mergeCell ref="B5:C5"/>
    <mergeCell ref="K5:L5"/>
    <mergeCell ref="T5:U5"/>
    <mergeCell ref="AC5:AD5"/>
    <mergeCell ref="B6:C6"/>
    <mergeCell ref="K6:L6"/>
    <mergeCell ref="T6:U6"/>
    <mergeCell ref="AC6:AD6"/>
    <mergeCell ref="B3:C3"/>
    <mergeCell ref="K3:L3"/>
    <mergeCell ref="T3:U3"/>
    <mergeCell ref="AC3:AD3"/>
    <mergeCell ref="B4:C4"/>
    <mergeCell ref="K4:L4"/>
    <mergeCell ref="T4:U4"/>
    <mergeCell ref="AC4:AD4"/>
    <mergeCell ref="B1:G1"/>
    <mergeCell ref="K1:P1"/>
    <mergeCell ref="T1:Y1"/>
    <mergeCell ref="AC1:AH1"/>
    <mergeCell ref="B2:D2"/>
    <mergeCell ref="E2:G2"/>
    <mergeCell ref="K2:M2"/>
    <mergeCell ref="N2:P2"/>
    <mergeCell ref="T2:V2"/>
    <mergeCell ref="W2:Y2"/>
    <mergeCell ref="AC2:AE2"/>
    <mergeCell ref="AF2:AH2"/>
  </mergeCells>
  <pageMargins left="0.7" right="0.7" top="0.75" bottom="0.75" header="0.3" footer="0.3"/>
  <pageSetup paperSize="9" scale="65" orientation="portrait" r:id="rId1"/>
  <colBreaks count="2" manualBreakCount="2">
    <brk id="8" max="23" man="1"/>
    <brk id="17" max="23"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H42"/>
  <sheetViews>
    <sheetView topLeftCell="V2" workbookViewId="0">
      <selection activeCell="AG4" sqref="AG4"/>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54"/>
      <c r="B1" s="280" t="s">
        <v>62</v>
      </c>
      <c r="C1" s="280"/>
      <c r="D1" s="280"/>
      <c r="E1" s="280"/>
      <c r="F1" s="280"/>
      <c r="G1" s="281"/>
      <c r="H1" s="50"/>
      <c r="J1" s="54"/>
      <c r="K1" s="280" t="s">
        <v>63</v>
      </c>
      <c r="L1" s="280"/>
      <c r="M1" s="280"/>
      <c r="N1" s="280"/>
      <c r="O1" s="280"/>
      <c r="P1" s="281"/>
      <c r="Q1" s="50"/>
      <c r="S1" s="54"/>
      <c r="T1" s="280" t="s">
        <v>64</v>
      </c>
      <c r="U1" s="280"/>
      <c r="V1" s="280"/>
      <c r="W1" s="280"/>
      <c r="X1" s="280"/>
      <c r="Y1" s="281"/>
      <c r="Z1" s="50"/>
      <c r="AB1" s="54"/>
      <c r="AC1" s="280" t="s">
        <v>65</v>
      </c>
      <c r="AD1" s="280"/>
      <c r="AE1" s="280"/>
      <c r="AF1" s="280"/>
      <c r="AG1" s="280"/>
      <c r="AH1" s="281"/>
    </row>
    <row r="2" spans="1:34" ht="45" customHeight="1" thickBot="1" x14ac:dyDescent="0.3">
      <c r="A2" s="55"/>
      <c r="B2" s="282" t="str">
        <f xml:space="preserve">  '15 družstiev Pretek č. 4'!$C$1</f>
        <v>Miesto preteku: Dolný Bar</v>
      </c>
      <c r="C2" s="282"/>
      <c r="D2" s="282"/>
      <c r="E2" s="283" t="str">
        <f>'15 družstiev Pretek č. 4'!$J$1</f>
        <v xml:space="preserve">Dátum : 30.8.2026 </v>
      </c>
      <c r="F2" s="283"/>
      <c r="G2" s="284"/>
      <c r="H2" s="56"/>
      <c r="J2" s="55"/>
      <c r="K2" s="282" t="str">
        <f xml:space="preserve">  '15 družstiev Pretek č. 4'!$C$1</f>
        <v>Miesto preteku: Dolný Bar</v>
      </c>
      <c r="L2" s="282"/>
      <c r="M2" s="282"/>
      <c r="N2" s="283" t="str">
        <f>'15 družstiev Pretek č. 4'!$J$1</f>
        <v xml:space="preserve">Dátum : 30.8.2026 </v>
      </c>
      <c r="O2" s="283"/>
      <c r="P2" s="284"/>
      <c r="Q2" s="56"/>
      <c r="S2" s="55"/>
      <c r="T2" s="282" t="str">
        <f xml:space="preserve">  '15 družstiev Pretek č. 4'!$C$1</f>
        <v>Miesto preteku: Dolný Bar</v>
      </c>
      <c r="U2" s="282"/>
      <c r="V2" s="282"/>
      <c r="W2" s="283" t="str">
        <f>'15 družstiev Pretek č. 4'!$J$1</f>
        <v xml:space="preserve">Dátum : 30.8.2026 </v>
      </c>
      <c r="X2" s="283"/>
      <c r="Y2" s="284"/>
      <c r="Z2" s="56"/>
      <c r="AB2" s="55"/>
      <c r="AC2" s="282" t="str">
        <f xml:space="preserve">  '15 družstiev Pretek č. 4'!$C$1</f>
        <v>Miesto preteku: Dolný Bar</v>
      </c>
      <c r="AD2" s="282"/>
      <c r="AE2" s="282"/>
      <c r="AF2" s="283" t="str">
        <f>'15 družstiev Pretek č. 4'!$J$1</f>
        <v xml:space="preserve">Dátum : 30.8.2026 </v>
      </c>
      <c r="AG2" s="283"/>
      <c r="AH2" s="284"/>
    </row>
    <row r="3" spans="1:34" ht="24.9" customHeight="1" thickBot="1" x14ac:dyDescent="0.3">
      <c r="A3" s="57" t="s">
        <v>52</v>
      </c>
      <c r="B3" s="298" t="s">
        <v>53</v>
      </c>
      <c r="C3" s="299"/>
      <c r="D3" s="58" t="s">
        <v>54</v>
      </c>
      <c r="E3" s="59" t="s">
        <v>55</v>
      </c>
      <c r="F3" s="59" t="s">
        <v>56</v>
      </c>
      <c r="G3" s="60" t="s">
        <v>57</v>
      </c>
      <c r="H3" s="61"/>
      <c r="J3" s="57" t="s">
        <v>52</v>
      </c>
      <c r="K3" s="298" t="s">
        <v>53</v>
      </c>
      <c r="L3" s="299"/>
      <c r="M3" s="58" t="s">
        <v>54</v>
      </c>
      <c r="N3" s="59" t="s">
        <v>55</v>
      </c>
      <c r="O3" s="59" t="s">
        <v>56</v>
      </c>
      <c r="P3" s="60" t="s">
        <v>57</v>
      </c>
      <c r="Q3" s="61"/>
      <c r="S3" s="57" t="s">
        <v>52</v>
      </c>
      <c r="T3" s="298" t="s">
        <v>53</v>
      </c>
      <c r="U3" s="299"/>
      <c r="V3" s="58" t="s">
        <v>54</v>
      </c>
      <c r="W3" s="59" t="s">
        <v>55</v>
      </c>
      <c r="X3" s="59" t="s">
        <v>56</v>
      </c>
      <c r="Y3" s="60" t="s">
        <v>57</v>
      </c>
      <c r="Z3" s="61"/>
      <c r="AB3" s="57" t="s">
        <v>52</v>
      </c>
      <c r="AC3" s="298" t="s">
        <v>53</v>
      </c>
      <c r="AD3" s="299"/>
      <c r="AE3" s="58" t="s">
        <v>54</v>
      </c>
      <c r="AF3" s="59" t="s">
        <v>55</v>
      </c>
      <c r="AG3" s="59" t="s">
        <v>56</v>
      </c>
      <c r="AH3" s="60" t="s">
        <v>57</v>
      </c>
    </row>
    <row r="4" spans="1:34" ht="31.5" customHeight="1" thickTop="1" x14ac:dyDescent="0.3">
      <c r="A4" s="62">
        <v>1</v>
      </c>
      <c r="B4" s="300" t="str">
        <f t="shared" ref="B4:B15" si="0">E28</f>
        <v>Róbert Koša</v>
      </c>
      <c r="C4" s="301"/>
      <c r="D4" s="63" t="str">
        <f t="shared" ref="D4:D18" si="1">F28</f>
        <v>Bratislava III.                   MY Fishing SR</v>
      </c>
      <c r="E4" s="64"/>
      <c r="F4" s="64"/>
      <c r="G4" s="65"/>
      <c r="J4" s="62">
        <v>1</v>
      </c>
      <c r="K4" s="300" t="str">
        <f t="shared" ref="K4:K15" si="2">N28</f>
        <v>Karol Polák</v>
      </c>
      <c r="L4" s="301"/>
      <c r="M4" s="63" t="str">
        <f t="shared" ref="M4:M18" si="3">O28</f>
        <v>Bratislava V. B                     FT</v>
      </c>
      <c r="N4" s="64"/>
      <c r="O4" s="64"/>
      <c r="P4" s="65"/>
      <c r="S4" s="62">
        <v>1</v>
      </c>
      <c r="T4" s="300" t="str">
        <f t="shared" ref="T4:T15" si="4">W28</f>
        <v>Csaba Szabó</v>
      </c>
      <c r="U4" s="301"/>
      <c r="V4" s="63" t="str">
        <f t="shared" ref="V4:V18" si="5">X28</f>
        <v>Veľký Meder</v>
      </c>
      <c r="W4" s="64"/>
      <c r="X4" s="64"/>
      <c r="Y4" s="65"/>
      <c r="AB4" s="62">
        <v>1</v>
      </c>
      <c r="AC4" s="300" t="str">
        <f t="shared" ref="AC4:AC15" si="6">AF28</f>
        <v>Ladislav Beko</v>
      </c>
      <c r="AD4" s="301"/>
      <c r="AE4" s="63" t="str">
        <f t="shared" ref="AE4:AE18" si="7">AG28</f>
        <v>Turčianske Teplice B    TEAM MAVER</v>
      </c>
      <c r="AF4" s="64"/>
      <c r="AG4" s="64"/>
      <c r="AH4" s="65"/>
    </row>
    <row r="5" spans="1:34" ht="31.5" customHeight="1" x14ac:dyDescent="0.3">
      <c r="A5" s="66">
        <v>2</v>
      </c>
      <c r="B5" s="290" t="str">
        <f t="shared" si="0"/>
        <v>Štefan Fodor</v>
      </c>
      <c r="C5" s="291"/>
      <c r="D5" s="67" t="str">
        <f t="shared" si="1"/>
        <v>Veľký Meder</v>
      </c>
      <c r="E5" s="68"/>
      <c r="F5" s="68"/>
      <c r="G5" s="69"/>
      <c r="J5" s="66">
        <v>2</v>
      </c>
      <c r="K5" s="290" t="str">
        <f t="shared" si="2"/>
        <v>Ľuboš Krupička</v>
      </c>
      <c r="L5" s="291"/>
      <c r="M5" s="67" t="str">
        <f t="shared" si="3"/>
        <v>Partizánske                     MFT</v>
      </c>
      <c r="N5" s="68"/>
      <c r="O5" s="68"/>
      <c r="P5" s="69"/>
      <c r="S5" s="66">
        <v>2</v>
      </c>
      <c r="T5" s="290" t="str">
        <f t="shared" si="4"/>
        <v>Ivan Rovenský</v>
      </c>
      <c r="U5" s="291"/>
      <c r="V5" s="67" t="str">
        <f t="shared" si="5"/>
        <v xml:space="preserve">Galanta                          Maver MFT Slovakia </v>
      </c>
      <c r="W5" s="68"/>
      <c r="X5" s="68"/>
      <c r="Y5" s="69"/>
      <c r="AB5" s="66">
        <v>2</v>
      </c>
      <c r="AC5" s="290" t="str">
        <f t="shared" si="6"/>
        <v>Ján Kaškötő</v>
      </c>
      <c r="AD5" s="291"/>
      <c r="AE5" s="67" t="str">
        <f t="shared" si="7"/>
        <v>Šamorín                          NLF Rybostrov</v>
      </c>
      <c r="AF5" s="68"/>
      <c r="AG5" s="68"/>
      <c r="AH5" s="69"/>
    </row>
    <row r="6" spans="1:34" ht="31.5" customHeight="1" x14ac:dyDescent="0.3">
      <c r="A6" s="66">
        <v>3</v>
      </c>
      <c r="B6" s="290" t="str">
        <f t="shared" si="0"/>
        <v>Damián Drahovský</v>
      </c>
      <c r="C6" s="291"/>
      <c r="D6" s="67" t="str">
        <f t="shared" si="1"/>
        <v>Turčianske Teplice A      Cyril a Metod</v>
      </c>
      <c r="E6" s="68"/>
      <c r="F6" s="68"/>
      <c r="G6" s="69"/>
      <c r="J6" s="66">
        <v>3</v>
      </c>
      <c r="K6" s="290" t="str">
        <f t="shared" si="2"/>
        <v>Miroslav Hirjak</v>
      </c>
      <c r="L6" s="291"/>
      <c r="M6" s="67" t="str">
        <f t="shared" si="3"/>
        <v>Bratislava V. A                     Abramis MFT</v>
      </c>
      <c r="N6" s="68"/>
      <c r="O6" s="68"/>
      <c r="P6" s="69"/>
      <c r="S6" s="66">
        <v>3</v>
      </c>
      <c r="T6" s="290" t="str">
        <f t="shared" si="4"/>
        <v>Gabriel Kovalkovič ml</v>
      </c>
      <c r="U6" s="291"/>
      <c r="V6" s="67" t="str">
        <f t="shared" si="5"/>
        <v>Košice                         Method Team</v>
      </c>
      <c r="W6" s="68"/>
      <c r="X6" s="68"/>
      <c r="Y6" s="69"/>
      <c r="AB6" s="66">
        <v>3</v>
      </c>
      <c r="AC6" s="290" t="str">
        <f t="shared" si="6"/>
        <v>Róbert Škovran ml.</v>
      </c>
      <c r="AD6" s="291"/>
      <c r="AE6" s="67" t="str">
        <f t="shared" si="7"/>
        <v>Košice                         Method Team</v>
      </c>
      <c r="AF6" s="68"/>
      <c r="AG6" s="68"/>
      <c r="AH6" s="69"/>
    </row>
    <row r="7" spans="1:34" ht="31.5" customHeight="1" x14ac:dyDescent="0.3">
      <c r="A7" s="66">
        <v>4</v>
      </c>
      <c r="B7" s="290" t="str">
        <f t="shared" si="0"/>
        <v>Martin Raninec</v>
      </c>
      <c r="C7" s="291"/>
      <c r="D7" s="67" t="str">
        <f t="shared" si="1"/>
        <v>Partizánske                     MFT</v>
      </c>
      <c r="E7" s="68"/>
      <c r="F7" s="68"/>
      <c r="G7" s="69"/>
      <c r="J7" s="66">
        <v>4</v>
      </c>
      <c r="K7" s="290" t="str">
        <f t="shared" si="2"/>
        <v>Denis Rovenský</v>
      </c>
      <c r="L7" s="291"/>
      <c r="M7" s="67" t="str">
        <f t="shared" si="3"/>
        <v xml:space="preserve">Galanta                          Maver MFT Slovakia </v>
      </c>
      <c r="N7" s="68"/>
      <c r="O7" s="68"/>
      <c r="P7" s="69"/>
      <c r="S7" s="66">
        <v>4</v>
      </c>
      <c r="T7" s="290" t="str">
        <f t="shared" si="4"/>
        <v>Matúš Scholtz</v>
      </c>
      <c r="U7" s="291"/>
      <c r="V7" s="67" t="str">
        <f t="shared" si="5"/>
        <v>Bratislava V. B                     FT</v>
      </c>
      <c r="W7" s="68"/>
      <c r="X7" s="68"/>
      <c r="Y7" s="69"/>
      <c r="AB7" s="66">
        <v>4</v>
      </c>
      <c r="AC7" s="290" t="str">
        <f t="shared" si="6"/>
        <v>Gergely Zaťko</v>
      </c>
      <c r="AD7" s="291"/>
      <c r="AE7" s="67" t="str">
        <f t="shared" si="7"/>
        <v xml:space="preserve">Galanta                          Maver MFT Slovakia </v>
      </c>
      <c r="AF7" s="68"/>
      <c r="AG7" s="68"/>
      <c r="AH7" s="69"/>
    </row>
    <row r="8" spans="1:34" ht="31.5" customHeight="1" x14ac:dyDescent="0.3">
      <c r="A8" s="66">
        <v>5</v>
      </c>
      <c r="B8" s="290" t="str">
        <f t="shared" si="0"/>
        <v>Marián Ostrožlík</v>
      </c>
      <c r="C8" s="291"/>
      <c r="D8" s="67" t="str">
        <f t="shared" si="1"/>
        <v>Galanta                            Sensas FT</v>
      </c>
      <c r="E8" s="68"/>
      <c r="F8" s="68"/>
      <c r="G8" s="69"/>
      <c r="J8" s="66">
        <v>5</v>
      </c>
      <c r="K8" s="290" t="str">
        <f t="shared" si="2"/>
        <v>Martin Košík</v>
      </c>
      <c r="L8" s="291"/>
      <c r="M8" s="67" t="str">
        <f t="shared" si="3"/>
        <v>Šamorín                          NLF Rybostrov</v>
      </c>
      <c r="N8" s="68"/>
      <c r="O8" s="68"/>
      <c r="P8" s="69"/>
      <c r="S8" s="66">
        <v>5</v>
      </c>
      <c r="T8" s="290" t="str">
        <f t="shared" si="4"/>
        <v>Filip Cirok</v>
      </c>
      <c r="U8" s="291"/>
      <c r="V8" s="67" t="str">
        <f t="shared" si="5"/>
        <v>Turčianske Teplice A      Cyril a Metod</v>
      </c>
      <c r="W8" s="68"/>
      <c r="X8" s="68"/>
      <c r="Y8" s="69"/>
      <c r="AB8" s="66">
        <v>5</v>
      </c>
      <c r="AC8" s="290" t="str">
        <f t="shared" si="6"/>
        <v>Dezider Pongrácz</v>
      </c>
      <c r="AD8" s="291"/>
      <c r="AE8" s="67" t="str">
        <f t="shared" si="7"/>
        <v>Veľký Meder</v>
      </c>
      <c r="AF8" s="68"/>
      <c r="AG8" s="68"/>
      <c r="AH8" s="69"/>
    </row>
    <row r="9" spans="1:34" ht="31.5" customHeight="1" x14ac:dyDescent="0.3">
      <c r="A9" s="66">
        <v>6</v>
      </c>
      <c r="B9" s="290" t="str">
        <f t="shared" si="0"/>
        <v>Róbert Škovran st.</v>
      </c>
      <c r="C9" s="291"/>
      <c r="D9" s="67" t="str">
        <f t="shared" si="1"/>
        <v>Košice                         Method Team</v>
      </c>
      <c r="E9" s="68"/>
      <c r="F9" s="70"/>
      <c r="G9" s="69"/>
      <c r="J9" s="66">
        <v>6</v>
      </c>
      <c r="K9" s="290" t="str">
        <f t="shared" si="2"/>
        <v>Martin Biščák</v>
      </c>
      <c r="L9" s="291"/>
      <c r="M9" s="67" t="str">
        <f t="shared" si="3"/>
        <v>Turčianske Teplice A      Cyril a Metod</v>
      </c>
      <c r="N9" s="68"/>
      <c r="O9" s="70"/>
      <c r="P9" s="69"/>
      <c r="S9" s="66">
        <v>6</v>
      </c>
      <c r="T9" s="290" t="str">
        <f t="shared" si="4"/>
        <v>Augustín Filo</v>
      </c>
      <c r="U9" s="291"/>
      <c r="V9" s="67" t="str">
        <f t="shared" si="5"/>
        <v>Šamorín                          NLF Rybostrov</v>
      </c>
      <c r="W9" s="68"/>
      <c r="X9" s="70"/>
      <c r="Y9" s="69"/>
      <c r="AB9" s="66">
        <v>6</v>
      </c>
      <c r="AC9" s="290" t="str">
        <f t="shared" si="6"/>
        <v>Roman Kubíček</v>
      </c>
      <c r="AD9" s="291"/>
      <c r="AE9" s="67" t="str">
        <f t="shared" si="7"/>
        <v>Bratislava III.                   MY Fishing SR</v>
      </c>
      <c r="AF9" s="68"/>
      <c r="AG9" s="70"/>
      <c r="AH9" s="69"/>
    </row>
    <row r="10" spans="1:34" ht="31.5" customHeight="1" x14ac:dyDescent="0.3">
      <c r="A10" s="66">
        <v>7</v>
      </c>
      <c r="B10" s="290" t="str">
        <f t="shared" si="0"/>
        <v>Richard Bartakovics</v>
      </c>
      <c r="C10" s="291"/>
      <c r="D10" s="67" t="str">
        <f t="shared" si="1"/>
        <v xml:space="preserve">Galanta                          Maver MFT Slovakia </v>
      </c>
      <c r="E10" s="68"/>
      <c r="F10" s="68"/>
      <c r="G10" s="69"/>
      <c r="J10" s="66">
        <v>7</v>
      </c>
      <c r="K10" s="290" t="str">
        <f t="shared" si="2"/>
        <v>Zoltán Nagy</v>
      </c>
      <c r="L10" s="291"/>
      <c r="M10" s="67" t="str">
        <f t="shared" si="3"/>
        <v>Veľký Meder</v>
      </c>
      <c r="N10" s="68"/>
      <c r="O10" s="68"/>
      <c r="P10" s="69"/>
      <c r="S10" s="66">
        <v>7</v>
      </c>
      <c r="T10" s="290" t="str">
        <f t="shared" si="4"/>
        <v xml:space="preserve">Rastislav Dudr </v>
      </c>
      <c r="U10" s="291"/>
      <c r="V10" s="67" t="str">
        <f t="shared" si="5"/>
        <v>Galanta                            Sensas FT</v>
      </c>
      <c r="W10" s="68"/>
      <c r="X10" s="68"/>
      <c r="Y10" s="69"/>
      <c r="AB10" s="66">
        <v>7</v>
      </c>
      <c r="AC10" s="290" t="str">
        <f t="shared" si="6"/>
        <v>Jozef Kučera</v>
      </c>
      <c r="AD10" s="291"/>
      <c r="AE10" s="67" t="str">
        <f t="shared" si="7"/>
        <v>Bratislava V. A                     Abramis MFT</v>
      </c>
      <c r="AF10" s="68"/>
      <c r="AG10" s="68"/>
      <c r="AH10" s="69"/>
    </row>
    <row r="11" spans="1:34" ht="31.5" customHeight="1" x14ac:dyDescent="0.3">
      <c r="A11" s="66">
        <v>8</v>
      </c>
      <c r="B11" s="290" t="str">
        <f t="shared" si="0"/>
        <v>Branislav Kriška</v>
      </c>
      <c r="C11" s="291"/>
      <c r="D11" s="67" t="str">
        <f t="shared" si="1"/>
        <v>Turčianske Teplice B    TEAM MAVER</v>
      </c>
      <c r="E11" s="68"/>
      <c r="F11" s="68"/>
      <c r="G11" s="69"/>
      <c r="J11" s="66">
        <v>8</v>
      </c>
      <c r="K11" s="290" t="str">
        <f t="shared" si="2"/>
        <v>Patrik Molnár</v>
      </c>
      <c r="L11" s="291"/>
      <c r="M11" s="67" t="str">
        <f t="shared" si="3"/>
        <v>Košice                         Method Team</v>
      </c>
      <c r="N11" s="68"/>
      <c r="O11" s="68"/>
      <c r="P11" s="69"/>
      <c r="S11" s="66">
        <v>8</v>
      </c>
      <c r="T11" s="290" t="str">
        <f t="shared" si="4"/>
        <v>Peter Rošák</v>
      </c>
      <c r="U11" s="291"/>
      <c r="V11" s="67" t="str">
        <f t="shared" si="5"/>
        <v>Bratislava V. A                     Abramis MFT</v>
      </c>
      <c r="W11" s="68"/>
      <c r="X11" s="68"/>
      <c r="Y11" s="69"/>
      <c r="AB11" s="66">
        <v>8</v>
      </c>
      <c r="AC11" s="290" t="str">
        <f t="shared" si="6"/>
        <v>Tomáš Trojan</v>
      </c>
      <c r="AD11" s="291"/>
      <c r="AE11" s="67" t="str">
        <f t="shared" si="7"/>
        <v>Partizánske                     MFT</v>
      </c>
      <c r="AF11" s="68"/>
      <c r="AG11" s="68"/>
      <c r="AH11" s="69"/>
    </row>
    <row r="12" spans="1:34" ht="31.5" customHeight="1" x14ac:dyDescent="0.3">
      <c r="A12" s="66">
        <v>9</v>
      </c>
      <c r="B12" s="290" t="str">
        <f t="shared" si="0"/>
        <v>Martin Križan</v>
      </c>
      <c r="C12" s="291"/>
      <c r="D12" s="67" t="str">
        <f t="shared" si="1"/>
        <v>Bratislava V. B                     FT</v>
      </c>
      <c r="E12" s="68"/>
      <c r="F12" s="68"/>
      <c r="G12" s="69"/>
      <c r="J12" s="66">
        <v>9</v>
      </c>
      <c r="K12" s="290" t="str">
        <f t="shared" si="2"/>
        <v>Roland Koller</v>
      </c>
      <c r="L12" s="291"/>
      <c r="M12" s="67" t="str">
        <f t="shared" si="3"/>
        <v>Galanta                            Sensas FT</v>
      </c>
      <c r="N12" s="68"/>
      <c r="O12" s="68"/>
      <c r="P12" s="69"/>
      <c r="S12" s="66">
        <v>9</v>
      </c>
      <c r="T12" s="290" t="str">
        <f t="shared" si="4"/>
        <v>Mário Sopúch</v>
      </c>
      <c r="U12" s="291"/>
      <c r="V12" s="67" t="str">
        <f t="shared" si="5"/>
        <v>Turčianske Teplice B    TEAM MAVER</v>
      </c>
      <c r="W12" s="68"/>
      <c r="X12" s="68"/>
      <c r="Y12" s="69"/>
      <c r="AB12" s="66">
        <v>9</v>
      </c>
      <c r="AC12" s="290" t="str">
        <f t="shared" si="6"/>
        <v>Ladislav Koller</v>
      </c>
      <c r="AD12" s="291"/>
      <c r="AE12" s="67" t="str">
        <f t="shared" si="7"/>
        <v>Galanta                            Sensas FT</v>
      </c>
      <c r="AF12" s="68"/>
      <c r="AG12" s="68"/>
      <c r="AH12" s="69"/>
    </row>
    <row r="13" spans="1:34" ht="31.5" customHeight="1" x14ac:dyDescent="0.3">
      <c r="A13" s="66">
        <v>10</v>
      </c>
      <c r="B13" s="290" t="str">
        <f t="shared" si="0"/>
        <v>Peter Németh</v>
      </c>
      <c r="C13" s="291"/>
      <c r="D13" s="67" t="str">
        <f t="shared" si="1"/>
        <v>Šamorín                          NLF Rybostrov</v>
      </c>
      <c r="E13" s="68"/>
      <c r="F13" s="68"/>
      <c r="G13" s="69"/>
      <c r="J13" s="66">
        <v>10</v>
      </c>
      <c r="K13" s="290" t="str">
        <f t="shared" si="2"/>
        <v>Ladislav Schmiedt</v>
      </c>
      <c r="L13" s="291"/>
      <c r="M13" s="67" t="str">
        <f t="shared" si="3"/>
        <v>Bratislava III.                   MY Fishing SR</v>
      </c>
      <c r="N13" s="68"/>
      <c r="O13" s="68"/>
      <c r="P13" s="69"/>
      <c r="S13" s="66">
        <v>10</v>
      </c>
      <c r="T13" s="290" t="str">
        <f t="shared" si="4"/>
        <v>János Bengyák</v>
      </c>
      <c r="U13" s="291"/>
      <c r="V13" s="67" t="str">
        <f t="shared" si="5"/>
        <v>Bratislava III.                   MY Fishing SR</v>
      </c>
      <c r="W13" s="68"/>
      <c r="X13" s="68"/>
      <c r="Y13" s="69"/>
      <c r="AB13" s="66">
        <v>10</v>
      </c>
      <c r="AC13" s="290" t="str">
        <f t="shared" si="6"/>
        <v>Ivan Perbecký</v>
      </c>
      <c r="AD13" s="291"/>
      <c r="AE13" s="67" t="str">
        <f t="shared" si="7"/>
        <v>Bratislava V. B                     FT</v>
      </c>
      <c r="AF13" s="68"/>
      <c r="AG13" s="68"/>
      <c r="AH13" s="69"/>
    </row>
    <row r="14" spans="1:34" ht="31.5" customHeight="1" thickBot="1" x14ac:dyDescent="0.35">
      <c r="A14" s="66">
        <v>11</v>
      </c>
      <c r="B14" s="290" t="str">
        <f t="shared" si="0"/>
        <v>Leonard Vajdulák</v>
      </c>
      <c r="C14" s="291"/>
      <c r="D14" s="67" t="str">
        <f t="shared" si="1"/>
        <v>Bratislava V. A                     Abramis MFT</v>
      </c>
      <c r="E14" s="68"/>
      <c r="F14" s="68"/>
      <c r="G14" s="69"/>
      <c r="J14" s="66">
        <v>11</v>
      </c>
      <c r="K14" s="290" t="str">
        <f t="shared" si="2"/>
        <v>Ján Ottinger</v>
      </c>
      <c r="L14" s="291"/>
      <c r="M14" s="67" t="str">
        <f t="shared" si="3"/>
        <v>Turčianske Teplice B    TEAM MAVER</v>
      </c>
      <c r="N14" s="68"/>
      <c r="O14" s="68"/>
      <c r="P14" s="69"/>
      <c r="S14" s="66">
        <v>11</v>
      </c>
      <c r="T14" s="290" t="str">
        <f t="shared" si="4"/>
        <v xml:space="preserve">Mário Obert </v>
      </c>
      <c r="U14" s="291"/>
      <c r="V14" s="67" t="str">
        <f t="shared" si="5"/>
        <v>Partizánske                     MFT</v>
      </c>
      <c r="W14" s="68"/>
      <c r="X14" s="68"/>
      <c r="Y14" s="69"/>
      <c r="AB14" s="66">
        <v>11</v>
      </c>
      <c r="AC14" s="290" t="str">
        <f t="shared" si="6"/>
        <v>Ján Finda</v>
      </c>
      <c r="AD14" s="291"/>
      <c r="AE14" s="67" t="str">
        <f t="shared" si="7"/>
        <v>Turčianske Teplice A      Cyril a Metod</v>
      </c>
      <c r="AF14" s="68"/>
      <c r="AG14" s="68"/>
      <c r="AH14" s="69"/>
    </row>
    <row r="15" spans="1:34" ht="31.5" hidden="1" customHeight="1" x14ac:dyDescent="0.3">
      <c r="A15" s="66">
        <v>12</v>
      </c>
      <c r="B15" s="290" t="e">
        <f t="shared" si="0"/>
        <v>#N/A</v>
      </c>
      <c r="C15" s="291"/>
      <c r="D15" s="67" t="e">
        <f t="shared" si="1"/>
        <v>#N/A</v>
      </c>
      <c r="E15" s="68"/>
      <c r="F15" s="68"/>
      <c r="G15" s="69"/>
      <c r="J15" s="66">
        <v>12</v>
      </c>
      <c r="K15" s="290" t="e">
        <f t="shared" si="2"/>
        <v>#N/A</v>
      </c>
      <c r="L15" s="291"/>
      <c r="M15" s="67" t="e">
        <f t="shared" si="3"/>
        <v>#N/A</v>
      </c>
      <c r="N15" s="68"/>
      <c r="O15" s="68"/>
      <c r="P15" s="69"/>
      <c r="S15" s="66">
        <v>12</v>
      </c>
      <c r="T15" s="290" t="e">
        <f t="shared" si="4"/>
        <v>#N/A</v>
      </c>
      <c r="U15" s="291"/>
      <c r="V15" s="67" t="e">
        <f t="shared" si="5"/>
        <v>#N/A</v>
      </c>
      <c r="W15" s="68"/>
      <c r="X15" s="68"/>
      <c r="Y15" s="69"/>
      <c r="AB15" s="66">
        <v>12</v>
      </c>
      <c r="AC15" s="290" t="e">
        <f t="shared" si="6"/>
        <v>#N/A</v>
      </c>
      <c r="AD15" s="291"/>
      <c r="AE15" s="67" t="e">
        <f t="shared" si="7"/>
        <v>#N/A</v>
      </c>
      <c r="AF15" s="68"/>
      <c r="AG15" s="68"/>
      <c r="AH15" s="69"/>
    </row>
    <row r="16" spans="1:34" ht="31.5" hidden="1" customHeight="1" x14ac:dyDescent="0.3">
      <c r="A16" s="66">
        <v>13</v>
      </c>
      <c r="B16" s="290" t="e">
        <f t="shared" ref="B16:B18" si="8">E40</f>
        <v>#N/A</v>
      </c>
      <c r="C16" s="291"/>
      <c r="D16" s="67" t="e">
        <f t="shared" si="1"/>
        <v>#N/A</v>
      </c>
      <c r="E16" s="68"/>
      <c r="F16" s="68"/>
      <c r="G16" s="69"/>
      <c r="J16" s="66">
        <v>13</v>
      </c>
      <c r="K16" s="290" t="e">
        <f t="shared" ref="K16:K18" si="9">N40</f>
        <v>#N/A</v>
      </c>
      <c r="L16" s="291"/>
      <c r="M16" s="67" t="e">
        <f t="shared" si="3"/>
        <v>#N/A</v>
      </c>
      <c r="N16" s="68"/>
      <c r="O16" s="68"/>
      <c r="P16" s="69"/>
      <c r="S16" s="66">
        <v>13</v>
      </c>
      <c r="T16" s="290" t="e">
        <f t="shared" ref="T16:T18" si="10">W40</f>
        <v>#N/A</v>
      </c>
      <c r="U16" s="291"/>
      <c r="V16" s="67" t="e">
        <f t="shared" si="5"/>
        <v>#N/A</v>
      </c>
      <c r="W16" s="68"/>
      <c r="X16" s="68"/>
      <c r="Y16" s="69"/>
      <c r="AB16" s="66">
        <v>13</v>
      </c>
      <c r="AC16" s="290" t="e">
        <f t="shared" ref="AC16:AC18" si="11">AF40</f>
        <v>#N/A</v>
      </c>
      <c r="AD16" s="291"/>
      <c r="AE16" s="67" t="e">
        <f t="shared" si="7"/>
        <v>#N/A</v>
      </c>
      <c r="AF16" s="68"/>
      <c r="AG16" s="68"/>
      <c r="AH16" s="69"/>
    </row>
    <row r="17" spans="1:34" ht="31.5" hidden="1" customHeight="1" x14ac:dyDescent="0.3">
      <c r="A17" s="66">
        <v>14</v>
      </c>
      <c r="B17" s="290" t="e">
        <f t="shared" si="8"/>
        <v>#N/A</v>
      </c>
      <c r="C17" s="291"/>
      <c r="D17" s="67" t="e">
        <f t="shared" si="1"/>
        <v>#N/A</v>
      </c>
      <c r="E17" s="73"/>
      <c r="F17" s="73"/>
      <c r="G17" s="74"/>
      <c r="J17" s="66">
        <v>14</v>
      </c>
      <c r="K17" s="290" t="e">
        <f t="shared" si="9"/>
        <v>#N/A</v>
      </c>
      <c r="L17" s="291"/>
      <c r="M17" s="67" t="e">
        <f t="shared" si="3"/>
        <v>#N/A</v>
      </c>
      <c r="N17" s="73"/>
      <c r="O17" s="73"/>
      <c r="P17" s="74"/>
      <c r="S17" s="66">
        <v>14</v>
      </c>
      <c r="T17" s="290" t="e">
        <f t="shared" si="10"/>
        <v>#N/A</v>
      </c>
      <c r="U17" s="291"/>
      <c r="V17" s="67" t="e">
        <f t="shared" si="5"/>
        <v>#N/A</v>
      </c>
      <c r="W17" s="73"/>
      <c r="X17" s="73"/>
      <c r="Y17" s="74"/>
      <c r="AB17" s="66">
        <v>14</v>
      </c>
      <c r="AC17" s="290" t="e">
        <f t="shared" si="11"/>
        <v>#N/A</v>
      </c>
      <c r="AD17" s="291"/>
      <c r="AE17" s="67" t="e">
        <f t="shared" si="7"/>
        <v>#N/A</v>
      </c>
      <c r="AF17" s="73"/>
      <c r="AG17" s="73"/>
      <c r="AH17" s="74"/>
    </row>
    <row r="18" spans="1:34" ht="31.5" hidden="1" customHeight="1" x14ac:dyDescent="0.3">
      <c r="A18" s="66">
        <v>15</v>
      </c>
      <c r="B18" s="290" t="e">
        <f t="shared" si="8"/>
        <v>#N/A</v>
      </c>
      <c r="C18" s="291"/>
      <c r="D18" s="67" t="e">
        <f t="shared" si="1"/>
        <v>#N/A</v>
      </c>
      <c r="E18" s="68"/>
      <c r="F18" s="68"/>
      <c r="G18" s="69"/>
      <c r="J18" s="66">
        <v>15</v>
      </c>
      <c r="K18" s="290" t="e">
        <f t="shared" si="9"/>
        <v>#N/A</v>
      </c>
      <c r="L18" s="291"/>
      <c r="M18" s="67" t="e">
        <f t="shared" si="3"/>
        <v>#N/A</v>
      </c>
      <c r="N18" s="68"/>
      <c r="O18" s="68"/>
      <c r="P18" s="69"/>
      <c r="S18" s="66">
        <v>15</v>
      </c>
      <c r="T18" s="290" t="e">
        <f t="shared" si="10"/>
        <v>#N/A</v>
      </c>
      <c r="U18" s="291"/>
      <c r="V18" s="67" t="e">
        <f t="shared" si="5"/>
        <v>#N/A</v>
      </c>
      <c r="W18" s="68"/>
      <c r="X18" s="68"/>
      <c r="Y18" s="69"/>
      <c r="AB18" s="66">
        <v>15</v>
      </c>
      <c r="AC18" s="290" t="e">
        <f t="shared" si="11"/>
        <v>#N/A</v>
      </c>
      <c r="AD18" s="291"/>
      <c r="AE18" s="67" t="e">
        <f t="shared" si="7"/>
        <v>#N/A</v>
      </c>
      <c r="AF18" s="68"/>
      <c r="AG18" s="68"/>
      <c r="AH18" s="69"/>
    </row>
    <row r="19" spans="1:34" ht="31.5" hidden="1" customHeight="1" x14ac:dyDescent="0.3">
      <c r="A19" s="66">
        <v>16</v>
      </c>
      <c r="B19" s="290"/>
      <c r="C19" s="291"/>
      <c r="D19" s="71"/>
      <c r="E19" s="68"/>
      <c r="F19" s="68"/>
      <c r="G19" s="69"/>
      <c r="J19" s="66">
        <v>16</v>
      </c>
      <c r="K19" s="290"/>
      <c r="L19" s="291"/>
      <c r="M19" s="71"/>
      <c r="N19" s="68"/>
      <c r="O19" s="68"/>
      <c r="P19" s="69"/>
      <c r="S19" s="66">
        <v>16</v>
      </c>
      <c r="T19" s="290"/>
      <c r="U19" s="291"/>
      <c r="V19" s="71"/>
      <c r="W19" s="68"/>
      <c r="X19" s="68"/>
      <c r="Y19" s="69"/>
      <c r="AB19" s="66">
        <v>16</v>
      </c>
      <c r="AC19" s="290"/>
      <c r="AD19" s="291"/>
      <c r="AE19" s="71"/>
      <c r="AF19" s="68"/>
      <c r="AG19" s="68"/>
      <c r="AH19" s="69"/>
    </row>
    <row r="20" spans="1:34" ht="31.5" hidden="1" customHeight="1" x14ac:dyDescent="0.3">
      <c r="A20" s="66">
        <v>17</v>
      </c>
      <c r="B20" s="290"/>
      <c r="C20" s="291"/>
      <c r="D20" s="71"/>
      <c r="E20" s="68"/>
      <c r="F20" s="68"/>
      <c r="G20" s="69"/>
      <c r="J20" s="66">
        <v>17</v>
      </c>
      <c r="K20" s="290"/>
      <c r="L20" s="291"/>
      <c r="M20" s="71"/>
      <c r="N20" s="68"/>
      <c r="O20" s="68"/>
      <c r="P20" s="69"/>
      <c r="S20" s="66">
        <v>17</v>
      </c>
      <c r="T20" s="290"/>
      <c r="U20" s="291"/>
      <c r="V20" s="71"/>
      <c r="W20" s="68"/>
      <c r="X20" s="68"/>
      <c r="Y20" s="69"/>
      <c r="AB20" s="66">
        <v>17</v>
      </c>
      <c r="AC20" s="290"/>
      <c r="AD20" s="291"/>
      <c r="AE20" s="71"/>
      <c r="AF20" s="68"/>
      <c r="AG20" s="68"/>
      <c r="AH20" s="69"/>
    </row>
    <row r="21" spans="1:34" ht="31.5" hidden="1" customHeight="1" x14ac:dyDescent="0.3">
      <c r="A21" s="66">
        <v>18</v>
      </c>
      <c r="B21" s="290"/>
      <c r="C21" s="291"/>
      <c r="D21" s="75"/>
      <c r="E21" s="64"/>
      <c r="F21" s="64"/>
      <c r="G21" s="65"/>
      <c r="J21" s="66">
        <v>18</v>
      </c>
      <c r="K21" s="290"/>
      <c r="L21" s="291"/>
      <c r="M21" s="75"/>
      <c r="N21" s="64"/>
      <c r="O21" s="64"/>
      <c r="P21" s="65"/>
      <c r="S21" s="66">
        <v>18</v>
      </c>
      <c r="T21" s="290"/>
      <c r="U21" s="291"/>
      <c r="V21" s="75"/>
      <c r="W21" s="64"/>
      <c r="X21" s="64"/>
      <c r="Y21" s="65"/>
      <c r="AB21" s="66">
        <v>18</v>
      </c>
      <c r="AC21" s="290"/>
      <c r="AD21" s="291"/>
      <c r="AE21" s="75"/>
      <c r="AF21" s="64"/>
      <c r="AG21" s="64"/>
      <c r="AH21" s="65"/>
    </row>
    <row r="22" spans="1:34" ht="31.5" hidden="1" customHeight="1" x14ac:dyDescent="0.3">
      <c r="A22" s="66">
        <v>19</v>
      </c>
      <c r="B22" s="302"/>
      <c r="C22" s="303"/>
      <c r="D22" s="71"/>
      <c r="E22" s="68"/>
      <c r="F22" s="68"/>
      <c r="G22" s="69"/>
      <c r="J22" s="66">
        <v>19</v>
      </c>
      <c r="K22" s="302"/>
      <c r="L22" s="303"/>
      <c r="M22" s="71"/>
      <c r="N22" s="68"/>
      <c r="O22" s="68"/>
      <c r="P22" s="69"/>
      <c r="S22" s="66">
        <v>19</v>
      </c>
      <c r="T22" s="302"/>
      <c r="U22" s="303"/>
      <c r="V22" s="71"/>
      <c r="W22" s="68"/>
      <c r="X22" s="68"/>
      <c r="Y22" s="69"/>
      <c r="AB22" s="66">
        <v>19</v>
      </c>
      <c r="AC22" s="302"/>
      <c r="AD22" s="303"/>
      <c r="AE22" s="71"/>
      <c r="AF22" s="68"/>
      <c r="AG22" s="68"/>
      <c r="AH22" s="69"/>
    </row>
    <row r="23" spans="1:34" ht="31.5" hidden="1" customHeight="1" thickBot="1" x14ac:dyDescent="0.35">
      <c r="A23" s="76">
        <v>20</v>
      </c>
      <c r="B23" s="293"/>
      <c r="C23" s="294"/>
      <c r="D23" s="77"/>
      <c r="E23" s="78"/>
      <c r="F23" s="78"/>
      <c r="G23" s="79"/>
      <c r="J23" s="76">
        <v>20</v>
      </c>
      <c r="K23" s="293"/>
      <c r="L23" s="294"/>
      <c r="M23" s="77"/>
      <c r="N23" s="78"/>
      <c r="O23" s="78"/>
      <c r="P23" s="79"/>
      <c r="S23" s="76">
        <v>20</v>
      </c>
      <c r="T23" s="293"/>
      <c r="U23" s="294"/>
      <c r="V23" s="77"/>
      <c r="W23" s="78"/>
      <c r="X23" s="78"/>
      <c r="Y23" s="79"/>
      <c r="AB23" s="76">
        <v>20</v>
      </c>
      <c r="AC23" s="293"/>
      <c r="AD23" s="294"/>
      <c r="AE23" s="77"/>
      <c r="AF23" s="78"/>
      <c r="AG23" s="78"/>
      <c r="AH23" s="79"/>
    </row>
    <row r="24" spans="1:34" ht="33.75" customHeight="1" x14ac:dyDescent="0.4">
      <c r="A24" s="296" t="s">
        <v>58</v>
      </c>
      <c r="B24" s="296"/>
      <c r="C24" s="296"/>
      <c r="D24" s="297" t="s">
        <v>59</v>
      </c>
      <c r="E24" s="297"/>
      <c r="F24" s="297"/>
      <c r="J24" s="296" t="s">
        <v>58</v>
      </c>
      <c r="K24" s="296"/>
      <c r="L24" s="296"/>
      <c r="M24" s="297" t="s">
        <v>59</v>
      </c>
      <c r="N24" s="297"/>
      <c r="O24" s="297"/>
      <c r="S24" s="296" t="s">
        <v>58</v>
      </c>
      <c r="T24" s="296"/>
      <c r="U24" s="296"/>
      <c r="V24" s="297" t="s">
        <v>59</v>
      </c>
      <c r="W24" s="297"/>
      <c r="X24" s="297"/>
      <c r="AB24" s="296" t="s">
        <v>58</v>
      </c>
      <c r="AC24" s="296"/>
      <c r="AD24" s="296"/>
      <c r="AE24" s="297" t="s">
        <v>59</v>
      </c>
      <c r="AF24" s="297"/>
      <c r="AG24" s="297"/>
    </row>
    <row r="27" spans="1:34" x14ac:dyDescent="0.25">
      <c r="A27" t="s">
        <v>60</v>
      </c>
      <c r="B27" t="s">
        <v>61</v>
      </c>
      <c r="J27" t="s">
        <v>60</v>
      </c>
      <c r="K27" t="s">
        <v>61</v>
      </c>
      <c r="S27" t="s">
        <v>60</v>
      </c>
      <c r="T27" t="s">
        <v>61</v>
      </c>
      <c r="AB27" t="s">
        <v>60</v>
      </c>
      <c r="AC27" t="s">
        <v>61</v>
      </c>
    </row>
    <row r="28" spans="1:34" x14ac:dyDescent="0.25">
      <c r="A28">
        <f>'15 družstiev Pretek č. 4'!C6</f>
        <v>1</v>
      </c>
      <c r="B28" t="str">
        <f>'15 družstiev Pretek č. 4'!C5</f>
        <v>Róbert Koša</v>
      </c>
      <c r="C28" t="str">
        <f>'15 družstiev Pretek č. 4'!$B$5</f>
        <v>Bratislava III.                   MY Fishing SR</v>
      </c>
      <c r="D28">
        <v>1</v>
      </c>
      <c r="E28" t="str">
        <f>VLOOKUP($D28,$A$28:$B$42,COLUMN($B$28:$B$42),0)</f>
        <v>Róbert Koša</v>
      </c>
      <c r="F28" t="str">
        <f>VLOOKUP($D28,$A$28:$C$42,COLUMN($C$28:$C$42),0)</f>
        <v>Bratislava III.                   MY Fishing SR</v>
      </c>
      <c r="J28">
        <f>'15 družstiev Pretek č. 4'!F6</f>
        <v>10</v>
      </c>
      <c r="K28" t="str">
        <f>'15 družstiev Pretek č. 4'!F5</f>
        <v>Ladislav Schmiedt</v>
      </c>
      <c r="L28" t="str">
        <f>'15 družstiev Pretek č. 4'!$B$5</f>
        <v>Bratislava III.                   MY Fishing SR</v>
      </c>
      <c r="M28">
        <v>1</v>
      </c>
      <c r="N28" t="str">
        <f>VLOOKUP($M28,$J$28:$K$42,COLUMN($B$28:$B$42),0)</f>
        <v>Karol Polák</v>
      </c>
      <c r="O28" t="str">
        <f>VLOOKUP($M28,$J$28:$L$42,COLUMN($C$28:$C$42),0)</f>
        <v>Bratislava V. B                     FT</v>
      </c>
      <c r="S28">
        <f>'15 družstiev Pretek č. 4'!I6</f>
        <v>10</v>
      </c>
      <c r="T28" t="str">
        <f>'15 družstiev Pretek č. 4'!I5</f>
        <v>János Bengyák</v>
      </c>
      <c r="U28" t="str">
        <f>'15 družstiev Pretek č. 4'!$B$5</f>
        <v>Bratislava III.                   MY Fishing SR</v>
      </c>
      <c r="V28">
        <v>1</v>
      </c>
      <c r="W28" t="str">
        <f>VLOOKUP($V28,$S$28:$T$42,COLUMN($B$28:$B$42),0)</f>
        <v>Csaba Szabó</v>
      </c>
      <c r="X28" t="str">
        <f>VLOOKUP($V28,$S$28:$U$42,COLUMN($C$28:$C$42),0)</f>
        <v>Veľký Meder</v>
      </c>
      <c r="AB28">
        <f>'15 družstiev Pretek č. 4'!L6</f>
        <v>6</v>
      </c>
      <c r="AC28" t="str">
        <f>'15 družstiev Pretek č. 4'!L5</f>
        <v>Roman Kubíček</v>
      </c>
      <c r="AD28" t="str">
        <f>'15 družstiev Pretek č. 4'!$B$5</f>
        <v>Bratislava III.                   MY Fishing SR</v>
      </c>
      <c r="AE28">
        <v>1</v>
      </c>
      <c r="AF28" t="str">
        <f>VLOOKUP($AE28,$AB$28:$AC$42,COLUMN($B$28:$B$42),0)</f>
        <v>Ladislav Beko</v>
      </c>
      <c r="AG28" t="str">
        <f>VLOOKUP($AE28,$AB$28:$AD$42,COLUMN($C$28:$C$42),0)</f>
        <v>Turčianske Teplice B    TEAM MAVER</v>
      </c>
    </row>
    <row r="29" spans="1:34" x14ac:dyDescent="0.25">
      <c r="A29">
        <f>'15 družstiev Pretek č. 4'!C8</f>
        <v>11</v>
      </c>
      <c r="B29" t="str">
        <f>'15 družstiev Pretek č. 4'!C7</f>
        <v>Leonard Vajdulák</v>
      </c>
      <c r="C29" t="str">
        <f>'15 družstiev Pretek č. 4'!$B$7</f>
        <v>Bratislava V. A                     Abramis MFT</v>
      </c>
      <c r="D29">
        <v>2</v>
      </c>
      <c r="E29" t="str">
        <f t="shared" ref="E29:E42" si="12">VLOOKUP($D29,$A$28:$B$42,COLUMN($B$28:$B$42),0)</f>
        <v>Štefan Fodor</v>
      </c>
      <c r="F29" t="str">
        <f t="shared" ref="F29:F42" si="13">VLOOKUP($D29,$A$28:$C$42,COLUMN($C$28:$C$42),0)</f>
        <v>Veľký Meder</v>
      </c>
      <c r="J29">
        <f>'15 družstiev Pretek č. 4'!F8</f>
        <v>3</v>
      </c>
      <c r="K29" t="str">
        <f>'15 družstiev Pretek č. 4'!F7</f>
        <v>Miroslav Hirjak</v>
      </c>
      <c r="L29" t="str">
        <f>'15 družstiev Pretek č. 4'!$B$7</f>
        <v>Bratislava V. A                     Abramis MFT</v>
      </c>
      <c r="M29">
        <v>2</v>
      </c>
      <c r="N29" t="str">
        <f t="shared" ref="N29:N42" si="14">VLOOKUP($M29,$J$28:$K$42,COLUMN($B$28:$B$42),0)</f>
        <v>Ľuboš Krupička</v>
      </c>
      <c r="O29" t="str">
        <f t="shared" ref="O29:O41" si="15">VLOOKUP($M29,$J$28:$L$42,COLUMN($C$28:$C$42),0)</f>
        <v>Partizánske                     MFT</v>
      </c>
      <c r="S29">
        <f>'15 družstiev Pretek č. 4'!I8</f>
        <v>8</v>
      </c>
      <c r="T29" t="str">
        <f>'15 družstiev Pretek č. 4'!I7</f>
        <v>Peter Rošák</v>
      </c>
      <c r="U29" t="str">
        <f>'15 družstiev Pretek č. 4'!$B$7</f>
        <v>Bratislava V. A                     Abramis MFT</v>
      </c>
      <c r="V29">
        <v>2</v>
      </c>
      <c r="W29" t="str">
        <f t="shared" ref="W29:W42" si="16">VLOOKUP($V29,$S$28:$T$42,COLUMN($B$28:$B$42),0)</f>
        <v>Ivan Rovenský</v>
      </c>
      <c r="X29" t="str">
        <f t="shared" ref="X29:X42" si="17">VLOOKUP($V29,$S$28:$U$42,COLUMN($C$28:$C$42),0)</f>
        <v xml:space="preserve">Galanta                          Maver MFT Slovakia </v>
      </c>
      <c r="AB29">
        <f>'15 družstiev Pretek č. 4'!L8</f>
        <v>7</v>
      </c>
      <c r="AC29" t="str">
        <f>'15 družstiev Pretek č. 4'!L7</f>
        <v>Jozef Kučera</v>
      </c>
      <c r="AD29" t="str">
        <f>'15 družstiev Pretek č. 4'!$B$7</f>
        <v>Bratislava V. A                     Abramis MFT</v>
      </c>
      <c r="AE29">
        <v>2</v>
      </c>
      <c r="AF29" t="str">
        <f t="shared" ref="AF29:AF42" si="18">VLOOKUP($AE29,$AB$28:$AC$42,COLUMN($B$28:$B$42),0)</f>
        <v>Ján Kaškötő</v>
      </c>
      <c r="AG29" t="str">
        <f t="shared" ref="AG29:AG42" si="19">VLOOKUP($AE29,$AB$28:$AD$42,COLUMN($C$28:$C$42),0)</f>
        <v>Šamorín                          NLF Rybostrov</v>
      </c>
    </row>
    <row r="30" spans="1:34" x14ac:dyDescent="0.25">
      <c r="A30">
        <f>'15 družstiev Pretek č. 4'!C10</f>
        <v>9</v>
      </c>
      <c r="B30" t="str">
        <f>'15 družstiev Pretek č. 4'!C9</f>
        <v>Martin Križan</v>
      </c>
      <c r="C30" t="str">
        <f>'15 družstiev Pretek č. 4'!$B$9</f>
        <v>Bratislava V. B                     FT</v>
      </c>
      <c r="D30">
        <v>3</v>
      </c>
      <c r="E30" t="str">
        <f t="shared" si="12"/>
        <v>Damián Drahovský</v>
      </c>
      <c r="F30" t="str">
        <f t="shared" si="13"/>
        <v>Turčianske Teplice A      Cyril a Metod</v>
      </c>
      <c r="J30">
        <f>'15 družstiev Pretek č. 4'!F10</f>
        <v>1</v>
      </c>
      <c r="K30" t="str">
        <f>'15 družstiev Pretek č. 4'!F9</f>
        <v>Karol Polák</v>
      </c>
      <c r="L30" t="str">
        <f>'15 družstiev Pretek č. 4'!$B$9</f>
        <v>Bratislava V. B                     FT</v>
      </c>
      <c r="M30">
        <v>3</v>
      </c>
      <c r="N30" t="str">
        <f t="shared" si="14"/>
        <v>Miroslav Hirjak</v>
      </c>
      <c r="O30" t="str">
        <f t="shared" si="15"/>
        <v>Bratislava V. A                     Abramis MFT</v>
      </c>
      <c r="S30">
        <f>'15 družstiev Pretek č. 4'!I10</f>
        <v>4</v>
      </c>
      <c r="T30" t="str">
        <f>'15 družstiev Pretek č. 4'!I9</f>
        <v>Matúš Scholtz</v>
      </c>
      <c r="U30" t="str">
        <f>'15 družstiev Pretek č. 4'!$B$9</f>
        <v>Bratislava V. B                     FT</v>
      </c>
      <c r="V30">
        <v>3</v>
      </c>
      <c r="W30" t="str">
        <f t="shared" si="16"/>
        <v>Gabriel Kovalkovič ml</v>
      </c>
      <c r="X30" t="str">
        <f t="shared" si="17"/>
        <v>Košice                         Method Team</v>
      </c>
      <c r="AB30">
        <f>'15 družstiev Pretek č. 4'!L10</f>
        <v>10</v>
      </c>
      <c r="AC30" t="str">
        <f>'15 družstiev Pretek č. 4'!L9</f>
        <v>Ivan Perbecký</v>
      </c>
      <c r="AD30" t="str">
        <f>'15 družstiev Pretek č. 4'!$B$9</f>
        <v>Bratislava V. B                     FT</v>
      </c>
      <c r="AE30">
        <v>3</v>
      </c>
      <c r="AF30" t="str">
        <f t="shared" si="18"/>
        <v>Róbert Škovran ml.</v>
      </c>
      <c r="AG30" t="str">
        <f t="shared" si="19"/>
        <v>Košice                         Method Team</v>
      </c>
    </row>
    <row r="31" spans="1:34" x14ac:dyDescent="0.25">
      <c r="A31">
        <f>'15 družstiev Pretek č. 4'!C12</f>
        <v>7</v>
      </c>
      <c r="B31" t="str">
        <f>'15 družstiev Pretek č. 4'!C11</f>
        <v>Richard Bartakovics</v>
      </c>
      <c r="C31" t="str">
        <f>'15 družstiev Pretek č. 4'!$B$11</f>
        <v xml:space="preserve">Galanta                          Maver MFT Slovakia </v>
      </c>
      <c r="D31">
        <v>4</v>
      </c>
      <c r="E31" t="str">
        <f t="shared" si="12"/>
        <v>Martin Raninec</v>
      </c>
      <c r="F31" t="str">
        <f t="shared" si="13"/>
        <v>Partizánske                     MFT</v>
      </c>
      <c r="J31">
        <f>'15 družstiev Pretek č. 4'!F12</f>
        <v>4</v>
      </c>
      <c r="K31" t="str">
        <f>'15 družstiev Pretek č. 4'!F11</f>
        <v>Denis Rovenský</v>
      </c>
      <c r="L31" t="str">
        <f>'15 družstiev Pretek č. 4'!$B$11</f>
        <v xml:space="preserve">Galanta                          Maver MFT Slovakia </v>
      </c>
      <c r="M31">
        <v>4</v>
      </c>
      <c r="N31" t="str">
        <f t="shared" si="14"/>
        <v>Denis Rovenský</v>
      </c>
      <c r="O31" t="str">
        <f t="shared" si="15"/>
        <v xml:space="preserve">Galanta                          Maver MFT Slovakia </v>
      </c>
      <c r="S31">
        <f>'15 družstiev Pretek č. 4'!I12</f>
        <v>2</v>
      </c>
      <c r="T31" t="str">
        <f>'15 družstiev Pretek č. 4'!I11</f>
        <v>Ivan Rovenský</v>
      </c>
      <c r="U31" t="str">
        <f>'15 družstiev Pretek č. 4'!$B$11</f>
        <v xml:space="preserve">Galanta                          Maver MFT Slovakia </v>
      </c>
      <c r="V31">
        <v>4</v>
      </c>
      <c r="W31" t="str">
        <f t="shared" si="16"/>
        <v>Matúš Scholtz</v>
      </c>
      <c r="X31" t="str">
        <f t="shared" si="17"/>
        <v>Bratislava V. B                     FT</v>
      </c>
      <c r="AB31">
        <f>'15 družstiev Pretek č. 4'!L12</f>
        <v>4</v>
      </c>
      <c r="AC31" t="str">
        <f>'15 družstiev Pretek č. 4'!L11</f>
        <v>Gergely Zaťko</v>
      </c>
      <c r="AD31" t="str">
        <f>'15 družstiev Pretek č. 4'!$B$11</f>
        <v xml:space="preserve">Galanta                          Maver MFT Slovakia </v>
      </c>
      <c r="AE31">
        <v>4</v>
      </c>
      <c r="AF31" t="str">
        <f t="shared" si="18"/>
        <v>Gergely Zaťko</v>
      </c>
      <c r="AG31" t="str">
        <f t="shared" si="19"/>
        <v xml:space="preserve">Galanta                          Maver MFT Slovakia </v>
      </c>
    </row>
    <row r="32" spans="1:34" x14ac:dyDescent="0.25">
      <c r="A32">
        <f>'15 družstiev Pretek č. 4'!C14</f>
        <v>5</v>
      </c>
      <c r="B32" t="str">
        <f>'15 družstiev Pretek č. 4'!C13</f>
        <v>Marián Ostrožlík</v>
      </c>
      <c r="C32" t="str">
        <f>'15 družstiev Pretek č. 4'!$B$13</f>
        <v>Galanta                            Sensas FT</v>
      </c>
      <c r="D32">
        <v>5</v>
      </c>
      <c r="E32" t="str">
        <f t="shared" si="12"/>
        <v>Marián Ostrožlík</v>
      </c>
      <c r="F32" t="str">
        <f t="shared" si="13"/>
        <v>Galanta                            Sensas FT</v>
      </c>
      <c r="J32">
        <f>'15 družstiev Pretek č. 4'!F14</f>
        <v>9</v>
      </c>
      <c r="K32" t="str">
        <f>'15 družstiev Pretek č. 4'!F13</f>
        <v>Roland Koller</v>
      </c>
      <c r="L32" t="str">
        <f>'15 družstiev Pretek č. 4'!$B$13</f>
        <v>Galanta                            Sensas FT</v>
      </c>
      <c r="M32">
        <v>5</v>
      </c>
      <c r="N32" t="str">
        <f t="shared" si="14"/>
        <v>Martin Košík</v>
      </c>
      <c r="O32" t="str">
        <f t="shared" si="15"/>
        <v>Šamorín                          NLF Rybostrov</v>
      </c>
      <c r="S32">
        <f>'15 družstiev Pretek č. 4'!I14</f>
        <v>7</v>
      </c>
      <c r="T32" t="str">
        <f>'15 družstiev Pretek č. 4'!I13</f>
        <v xml:space="preserve">Rastislav Dudr </v>
      </c>
      <c r="U32" t="str">
        <f>'15 družstiev Pretek č. 4'!$B$13</f>
        <v>Galanta                            Sensas FT</v>
      </c>
      <c r="V32">
        <v>5</v>
      </c>
      <c r="W32" t="str">
        <f t="shared" si="16"/>
        <v>Filip Cirok</v>
      </c>
      <c r="X32" t="str">
        <f t="shared" si="17"/>
        <v>Turčianske Teplice A      Cyril a Metod</v>
      </c>
      <c r="AB32">
        <f>'15 družstiev Pretek č. 4'!L14</f>
        <v>9</v>
      </c>
      <c r="AC32" t="str">
        <f>'15 družstiev Pretek č. 4'!L13</f>
        <v>Ladislav Koller</v>
      </c>
      <c r="AD32" t="str">
        <f>'15 družstiev Pretek č. 4'!$B$13</f>
        <v>Galanta                            Sensas FT</v>
      </c>
      <c r="AE32">
        <v>5</v>
      </c>
      <c r="AF32" t="str">
        <f t="shared" si="18"/>
        <v>Dezider Pongrácz</v>
      </c>
      <c r="AG32" t="str">
        <f t="shared" si="19"/>
        <v>Veľký Meder</v>
      </c>
    </row>
    <row r="33" spans="1:33" x14ac:dyDescent="0.25">
      <c r="A33">
        <f>'15 družstiev Pretek č. 4'!C16</f>
        <v>6</v>
      </c>
      <c r="B33" t="str">
        <f>'15 družstiev Pretek č. 4'!C15</f>
        <v>Róbert Škovran st.</v>
      </c>
      <c r="C33" t="str">
        <f>'15 družstiev Pretek č. 4'!$B$15</f>
        <v>Košice                         Method Team</v>
      </c>
      <c r="D33">
        <v>6</v>
      </c>
      <c r="E33" t="str">
        <f t="shared" si="12"/>
        <v>Róbert Škovran st.</v>
      </c>
      <c r="F33" t="str">
        <f t="shared" si="13"/>
        <v>Košice                         Method Team</v>
      </c>
      <c r="J33">
        <f>'15 družstiev Pretek č. 4'!F16</f>
        <v>8</v>
      </c>
      <c r="K33" t="str">
        <f>'15 družstiev Pretek č. 4'!F15</f>
        <v>Patrik Molnár</v>
      </c>
      <c r="L33" t="str">
        <f>'15 družstiev Pretek č. 4'!$B$15</f>
        <v>Košice                         Method Team</v>
      </c>
      <c r="M33">
        <v>6</v>
      </c>
      <c r="N33" t="str">
        <f t="shared" si="14"/>
        <v>Martin Biščák</v>
      </c>
      <c r="O33" t="str">
        <f t="shared" si="15"/>
        <v>Turčianske Teplice A      Cyril a Metod</v>
      </c>
      <c r="S33">
        <f>'15 družstiev Pretek č. 4'!I16</f>
        <v>3</v>
      </c>
      <c r="T33" t="str">
        <f>'15 družstiev Pretek č. 4'!I15</f>
        <v>Gabriel Kovalkovič ml</v>
      </c>
      <c r="U33" t="str">
        <f>'15 družstiev Pretek č. 4'!$B$15</f>
        <v>Košice                         Method Team</v>
      </c>
      <c r="V33">
        <v>6</v>
      </c>
      <c r="W33" t="str">
        <f t="shared" si="16"/>
        <v>Augustín Filo</v>
      </c>
      <c r="X33" t="str">
        <f t="shared" si="17"/>
        <v>Šamorín                          NLF Rybostrov</v>
      </c>
      <c r="AB33">
        <f>'15 družstiev Pretek č. 4'!L16</f>
        <v>3</v>
      </c>
      <c r="AC33" t="str">
        <f>'15 družstiev Pretek č. 4'!L15</f>
        <v>Róbert Škovran ml.</v>
      </c>
      <c r="AD33" t="str">
        <f>'15 družstiev Pretek č. 4'!$B$15</f>
        <v>Košice                         Method Team</v>
      </c>
      <c r="AE33">
        <v>6</v>
      </c>
      <c r="AF33" t="str">
        <f t="shared" si="18"/>
        <v>Roman Kubíček</v>
      </c>
      <c r="AG33" t="str">
        <f t="shared" si="19"/>
        <v>Bratislava III.                   MY Fishing SR</v>
      </c>
    </row>
    <row r="34" spans="1:33" x14ac:dyDescent="0.25">
      <c r="A34">
        <f>'15 družstiev Pretek č. 4'!C18</f>
        <v>4</v>
      </c>
      <c r="B34" t="str">
        <f>'15 družstiev Pretek č. 4'!C17</f>
        <v>Martin Raninec</v>
      </c>
      <c r="C34" t="str">
        <f>'15 družstiev Pretek č. 4'!$B$17</f>
        <v>Partizánske                     MFT</v>
      </c>
      <c r="D34">
        <v>7</v>
      </c>
      <c r="E34" t="str">
        <f t="shared" si="12"/>
        <v>Richard Bartakovics</v>
      </c>
      <c r="F34" t="str">
        <f t="shared" si="13"/>
        <v xml:space="preserve">Galanta                          Maver MFT Slovakia </v>
      </c>
      <c r="J34">
        <f>'15 družstiev Pretek č. 4'!F18</f>
        <v>2</v>
      </c>
      <c r="K34" t="str">
        <f>'15 družstiev Pretek č. 4'!F17</f>
        <v>Ľuboš Krupička</v>
      </c>
      <c r="L34" t="str">
        <f>'15 družstiev Pretek č. 4'!$B$17</f>
        <v>Partizánske                     MFT</v>
      </c>
      <c r="M34">
        <v>7</v>
      </c>
      <c r="N34" t="str">
        <f t="shared" si="14"/>
        <v>Zoltán Nagy</v>
      </c>
      <c r="O34" t="str">
        <f t="shared" si="15"/>
        <v>Veľký Meder</v>
      </c>
      <c r="S34">
        <f>'15 družstiev Pretek č. 4'!I18</f>
        <v>11</v>
      </c>
      <c r="T34" t="str">
        <f>'15 družstiev Pretek č. 4'!I17</f>
        <v xml:space="preserve">Mário Obert </v>
      </c>
      <c r="U34" t="str">
        <f>'15 družstiev Pretek č. 4'!$B$17</f>
        <v>Partizánske                     MFT</v>
      </c>
      <c r="V34">
        <v>7</v>
      </c>
      <c r="W34" t="str">
        <f t="shared" si="16"/>
        <v xml:space="preserve">Rastislav Dudr </v>
      </c>
      <c r="X34" t="str">
        <f t="shared" si="17"/>
        <v>Galanta                            Sensas FT</v>
      </c>
      <c r="AB34">
        <f>'15 družstiev Pretek č. 4'!L18</f>
        <v>8</v>
      </c>
      <c r="AC34" t="str">
        <f>'15 družstiev Pretek č. 4'!L17</f>
        <v>Tomáš Trojan</v>
      </c>
      <c r="AD34" t="str">
        <f>'15 družstiev Pretek č. 4'!$B$17</f>
        <v>Partizánske                     MFT</v>
      </c>
      <c r="AE34">
        <v>7</v>
      </c>
      <c r="AF34" t="str">
        <f t="shared" si="18"/>
        <v>Jozef Kučera</v>
      </c>
      <c r="AG34" t="str">
        <f t="shared" si="19"/>
        <v>Bratislava V. A                     Abramis MFT</v>
      </c>
    </row>
    <row r="35" spans="1:33" x14ac:dyDescent="0.25">
      <c r="A35">
        <f>'15 družstiev Pretek č. 4'!C20</f>
        <v>10</v>
      </c>
      <c r="B35" t="str">
        <f>'15 družstiev Pretek č. 4'!C19</f>
        <v>Peter Németh</v>
      </c>
      <c r="C35" t="str">
        <f>'15 družstiev Pretek č. 4'!$B$19</f>
        <v>Šamorín                          NLF Rybostrov</v>
      </c>
      <c r="D35">
        <v>8</v>
      </c>
      <c r="E35" t="str">
        <f t="shared" si="12"/>
        <v>Branislav Kriška</v>
      </c>
      <c r="F35" t="str">
        <f t="shared" si="13"/>
        <v>Turčianske Teplice B    TEAM MAVER</v>
      </c>
      <c r="J35">
        <f>'15 družstiev Pretek č. 4'!F20</f>
        <v>5</v>
      </c>
      <c r="K35" t="str">
        <f>'15 družstiev Pretek č. 4'!F19</f>
        <v>Martin Košík</v>
      </c>
      <c r="L35" t="str">
        <f>'15 družstiev Pretek č. 4'!$B$19</f>
        <v>Šamorín                          NLF Rybostrov</v>
      </c>
      <c r="M35">
        <v>8</v>
      </c>
      <c r="N35" t="str">
        <f t="shared" si="14"/>
        <v>Patrik Molnár</v>
      </c>
      <c r="O35" t="str">
        <f t="shared" si="15"/>
        <v>Košice                         Method Team</v>
      </c>
      <c r="S35">
        <f>'15 družstiev Pretek č. 4'!I20</f>
        <v>6</v>
      </c>
      <c r="T35" t="str">
        <f>'15 družstiev Pretek č. 4'!I19</f>
        <v>Augustín Filo</v>
      </c>
      <c r="U35" t="str">
        <f>'15 družstiev Pretek č. 4'!$B$19</f>
        <v>Šamorín                          NLF Rybostrov</v>
      </c>
      <c r="V35">
        <v>8</v>
      </c>
      <c r="W35" t="str">
        <f t="shared" si="16"/>
        <v>Peter Rošák</v>
      </c>
      <c r="X35" t="str">
        <f t="shared" si="17"/>
        <v>Bratislava V. A                     Abramis MFT</v>
      </c>
      <c r="AB35">
        <f>'15 družstiev Pretek č. 4'!L20</f>
        <v>2</v>
      </c>
      <c r="AC35" t="str">
        <f>'15 družstiev Pretek č. 4'!L19</f>
        <v>Ján Kaškötő</v>
      </c>
      <c r="AD35" t="str">
        <f>'15 družstiev Pretek č. 4'!$B$19</f>
        <v>Šamorín                          NLF Rybostrov</v>
      </c>
      <c r="AE35">
        <v>8</v>
      </c>
      <c r="AF35" t="str">
        <f t="shared" si="18"/>
        <v>Tomáš Trojan</v>
      </c>
      <c r="AG35" t="str">
        <f t="shared" si="19"/>
        <v>Partizánske                     MFT</v>
      </c>
    </row>
    <row r="36" spans="1:33" x14ac:dyDescent="0.25">
      <c r="A36">
        <f>'15 družstiev Pretek č. 4'!C22</f>
        <v>3</v>
      </c>
      <c r="B36" t="str">
        <f>'15 družstiev Pretek č. 4'!C21</f>
        <v>Damián Drahovský</v>
      </c>
      <c r="C36" t="str">
        <f>'15 družstiev Pretek č. 4'!$B$21</f>
        <v>Turčianske Teplice A      Cyril a Metod</v>
      </c>
      <c r="D36">
        <v>9</v>
      </c>
      <c r="E36" t="str">
        <f t="shared" si="12"/>
        <v>Martin Križan</v>
      </c>
      <c r="F36" t="str">
        <f t="shared" si="13"/>
        <v>Bratislava V. B                     FT</v>
      </c>
      <c r="J36">
        <f>'15 družstiev Pretek č. 4'!F22</f>
        <v>6</v>
      </c>
      <c r="K36" t="str">
        <f>'15 družstiev Pretek č. 4'!F21</f>
        <v>Martin Biščák</v>
      </c>
      <c r="L36" t="str">
        <f>'15 družstiev Pretek č. 4'!$B$21</f>
        <v>Turčianske Teplice A      Cyril a Metod</v>
      </c>
      <c r="M36">
        <v>9</v>
      </c>
      <c r="N36" t="str">
        <f t="shared" si="14"/>
        <v>Roland Koller</v>
      </c>
      <c r="O36" t="str">
        <f t="shared" si="15"/>
        <v>Galanta                            Sensas FT</v>
      </c>
      <c r="S36">
        <f>'15 družstiev Pretek č. 4'!I22</f>
        <v>5</v>
      </c>
      <c r="T36" t="str">
        <f>'15 družstiev Pretek č. 4'!I21</f>
        <v>Filip Cirok</v>
      </c>
      <c r="U36" t="str">
        <f>'15 družstiev Pretek č. 4'!$B$21</f>
        <v>Turčianske Teplice A      Cyril a Metod</v>
      </c>
      <c r="V36">
        <v>9</v>
      </c>
      <c r="W36" t="str">
        <f t="shared" si="16"/>
        <v>Mário Sopúch</v>
      </c>
      <c r="X36" t="str">
        <f t="shared" si="17"/>
        <v>Turčianske Teplice B    TEAM MAVER</v>
      </c>
      <c r="AB36">
        <f>'15 družstiev Pretek č. 4'!L22</f>
        <v>11</v>
      </c>
      <c r="AC36" t="str">
        <f>'15 družstiev Pretek č. 4'!L21</f>
        <v>Ján Finda</v>
      </c>
      <c r="AD36" t="str">
        <f>'15 družstiev Pretek č. 4'!$B$21</f>
        <v>Turčianske Teplice A      Cyril a Metod</v>
      </c>
      <c r="AE36">
        <v>9</v>
      </c>
      <c r="AF36" t="str">
        <f t="shared" si="18"/>
        <v>Ladislav Koller</v>
      </c>
      <c r="AG36" t="str">
        <f t="shared" si="19"/>
        <v>Galanta                            Sensas FT</v>
      </c>
    </row>
    <row r="37" spans="1:33" x14ac:dyDescent="0.25">
      <c r="A37">
        <f>'15 družstiev Pretek č. 4'!C24</f>
        <v>8</v>
      </c>
      <c r="B37" t="str">
        <f>'15 družstiev Pretek č. 4'!C23</f>
        <v>Branislav Kriška</v>
      </c>
      <c r="C37" t="str">
        <f>'15 družstiev Pretek č. 4'!$B$23</f>
        <v>Turčianske Teplice B    TEAM MAVER</v>
      </c>
      <c r="D37">
        <v>10</v>
      </c>
      <c r="E37" t="str">
        <f t="shared" si="12"/>
        <v>Peter Németh</v>
      </c>
      <c r="F37" t="str">
        <f t="shared" si="13"/>
        <v>Šamorín                          NLF Rybostrov</v>
      </c>
      <c r="J37">
        <f>'15 družstiev Pretek č. 4'!F24</f>
        <v>11</v>
      </c>
      <c r="K37" t="str">
        <f>'15 družstiev Pretek č. 4'!F23</f>
        <v>Ján Ottinger</v>
      </c>
      <c r="L37" t="str">
        <f>'15 družstiev Pretek č. 4'!$B$23</f>
        <v>Turčianske Teplice B    TEAM MAVER</v>
      </c>
      <c r="M37">
        <v>10</v>
      </c>
      <c r="N37" t="str">
        <f t="shared" si="14"/>
        <v>Ladislav Schmiedt</v>
      </c>
      <c r="O37" t="str">
        <f t="shared" si="15"/>
        <v>Bratislava III.                   MY Fishing SR</v>
      </c>
      <c r="S37">
        <f>'15 družstiev Pretek č. 4'!I24</f>
        <v>9</v>
      </c>
      <c r="T37" t="str">
        <f>'15 družstiev Pretek č. 4'!I23</f>
        <v>Mário Sopúch</v>
      </c>
      <c r="U37" t="str">
        <f>'15 družstiev Pretek č. 4'!$B$23</f>
        <v>Turčianske Teplice B    TEAM MAVER</v>
      </c>
      <c r="V37">
        <v>10</v>
      </c>
      <c r="W37" t="str">
        <f t="shared" si="16"/>
        <v>János Bengyák</v>
      </c>
      <c r="X37" t="str">
        <f t="shared" si="17"/>
        <v>Bratislava III.                   MY Fishing SR</v>
      </c>
      <c r="AB37">
        <f>'15 družstiev Pretek č. 4'!L24</f>
        <v>1</v>
      </c>
      <c r="AC37" t="str">
        <f>'15 družstiev Pretek č. 4'!L23</f>
        <v>Ladislav Beko</v>
      </c>
      <c r="AD37" t="str">
        <f>'15 družstiev Pretek č. 4'!$B$23</f>
        <v>Turčianske Teplice B    TEAM MAVER</v>
      </c>
      <c r="AE37">
        <v>10</v>
      </c>
      <c r="AF37" t="str">
        <f t="shared" si="18"/>
        <v>Ivan Perbecký</v>
      </c>
      <c r="AG37" t="str">
        <f t="shared" si="19"/>
        <v>Bratislava V. B                     FT</v>
      </c>
    </row>
    <row r="38" spans="1:33" x14ac:dyDescent="0.25">
      <c r="A38">
        <f>'15 družstiev Pretek č. 4'!C26</f>
        <v>2</v>
      </c>
      <c r="B38" t="str">
        <f>'15 družstiev Pretek č. 4'!C25</f>
        <v>Štefan Fodor</v>
      </c>
      <c r="C38" t="str">
        <f>'15 družstiev Pretek č. 4'!$B$25</f>
        <v>Veľký Meder</v>
      </c>
      <c r="D38">
        <v>11</v>
      </c>
      <c r="E38" t="str">
        <f t="shared" si="12"/>
        <v>Leonard Vajdulák</v>
      </c>
      <c r="F38" t="str">
        <f t="shared" si="13"/>
        <v>Bratislava V. A                     Abramis MFT</v>
      </c>
      <c r="J38">
        <f>'15 družstiev Pretek č. 4'!F26</f>
        <v>7</v>
      </c>
      <c r="K38" t="str">
        <f>'15 družstiev Pretek č. 4'!F25</f>
        <v>Zoltán Nagy</v>
      </c>
      <c r="L38" t="str">
        <f>'15 družstiev Pretek č. 4'!$B$25</f>
        <v>Veľký Meder</v>
      </c>
      <c r="M38">
        <v>11</v>
      </c>
      <c r="N38" t="str">
        <f t="shared" si="14"/>
        <v>Ján Ottinger</v>
      </c>
      <c r="O38" t="str">
        <f t="shared" si="15"/>
        <v>Turčianske Teplice B    TEAM MAVER</v>
      </c>
      <c r="S38">
        <f>'15 družstiev Pretek č. 4'!I26</f>
        <v>1</v>
      </c>
      <c r="T38" t="str">
        <f>'15 družstiev Pretek č. 4'!I25</f>
        <v>Csaba Szabó</v>
      </c>
      <c r="U38" t="str">
        <f>'15 družstiev Pretek č. 4'!$B$25</f>
        <v>Veľký Meder</v>
      </c>
      <c r="V38">
        <v>11</v>
      </c>
      <c r="W38" t="str">
        <f t="shared" si="16"/>
        <v xml:space="preserve">Mário Obert </v>
      </c>
      <c r="X38" t="str">
        <f t="shared" si="17"/>
        <v>Partizánske                     MFT</v>
      </c>
      <c r="AB38">
        <f>'15 družstiev Pretek č. 4'!L26</f>
        <v>5</v>
      </c>
      <c r="AC38" t="str">
        <f>'15 družstiev Pretek č. 4'!L25</f>
        <v>Dezider Pongrácz</v>
      </c>
      <c r="AD38" t="str">
        <f>'15 družstiev Pretek č. 4'!$B$25</f>
        <v>Veľký Meder</v>
      </c>
      <c r="AE38">
        <v>11</v>
      </c>
      <c r="AF38" t="str">
        <f t="shared" si="18"/>
        <v>Ján Finda</v>
      </c>
      <c r="AG38" t="str">
        <f t="shared" si="19"/>
        <v>Turčianske Teplice A      Cyril a Metod</v>
      </c>
    </row>
    <row r="39" spans="1:33" x14ac:dyDescent="0.25">
      <c r="A39">
        <f>'15 družstiev Pretek č. 4'!C28</f>
        <v>0</v>
      </c>
      <c r="B39" t="str">
        <f>'15 družstiev Pretek č. 4'!C27</f>
        <v>D</v>
      </c>
      <c r="C39">
        <f>'15 družstiev Pretek č. 4'!$B$27</f>
        <v>0</v>
      </c>
      <c r="D39">
        <v>12</v>
      </c>
      <c r="E39" t="e">
        <f t="shared" si="12"/>
        <v>#N/A</v>
      </c>
      <c r="F39" t="e">
        <f t="shared" si="13"/>
        <v>#N/A</v>
      </c>
      <c r="J39">
        <f>'15 družstiev Pretek č. 4'!F28</f>
        <v>0</v>
      </c>
      <c r="K39" t="str">
        <f>'15 družstiev Pretek č. 4'!F27</f>
        <v>E</v>
      </c>
      <c r="L39">
        <f>'15 družstiev Pretek č. 4'!$B$27</f>
        <v>0</v>
      </c>
      <c r="M39">
        <v>12</v>
      </c>
      <c r="N39" t="e">
        <f t="shared" si="14"/>
        <v>#N/A</v>
      </c>
      <c r="O39" t="e">
        <f t="shared" si="15"/>
        <v>#N/A</v>
      </c>
      <c r="S39">
        <f>'15 družstiev Pretek č. 4'!I28</f>
        <v>0</v>
      </c>
      <c r="T39" t="str">
        <f>'15 družstiev Pretek č. 4'!I27</f>
        <v>F</v>
      </c>
      <c r="U39">
        <f>'15 družstiev Pretek č. 4'!$B$27</f>
        <v>0</v>
      </c>
      <c r="V39">
        <v>12</v>
      </c>
      <c r="W39" t="e">
        <f t="shared" si="16"/>
        <v>#N/A</v>
      </c>
      <c r="X39" t="e">
        <f t="shared" si="17"/>
        <v>#N/A</v>
      </c>
      <c r="AB39">
        <f>'15 družstiev Pretek č. 4'!L28</f>
        <v>0</v>
      </c>
      <c r="AC39" t="str">
        <f>'15 družstiev Pretek č. 4'!L27</f>
        <v>S</v>
      </c>
      <c r="AD39">
        <f>'15 družstiev Pretek č. 4'!$B$27</f>
        <v>0</v>
      </c>
      <c r="AE39">
        <v>12</v>
      </c>
      <c r="AF39" t="e">
        <f t="shared" si="18"/>
        <v>#N/A</v>
      </c>
      <c r="AG39" t="e">
        <f t="shared" si="19"/>
        <v>#N/A</v>
      </c>
    </row>
    <row r="40" spans="1:33" x14ac:dyDescent="0.25">
      <c r="A40">
        <f>'15 družstiev Pretek č. 4'!C30</f>
        <v>0</v>
      </c>
      <c r="B40" t="str">
        <f>'15 družstiev Pretek č. 4'!C29</f>
        <v>M</v>
      </c>
      <c r="C40">
        <f>'15 družstiev Pretek č. 4'!$B$29</f>
        <v>0</v>
      </c>
      <c r="D40">
        <v>13</v>
      </c>
      <c r="E40" t="e">
        <f t="shared" si="12"/>
        <v>#N/A</v>
      </c>
      <c r="F40" t="e">
        <f t="shared" si="13"/>
        <v>#N/A</v>
      </c>
      <c r="J40">
        <f>'15 družstiev Pretek č. 4'!F30</f>
        <v>0</v>
      </c>
      <c r="K40" t="str">
        <f>'15 družstiev Pretek č. 4'!F29</f>
        <v xml:space="preserve">L </v>
      </c>
      <c r="L40">
        <f>'15 družstiev Pretek č. 4'!$B$29</f>
        <v>0</v>
      </c>
      <c r="M40">
        <v>13</v>
      </c>
      <c r="N40" t="e">
        <f t="shared" si="14"/>
        <v>#N/A</v>
      </c>
      <c r="O40" t="e">
        <f t="shared" si="15"/>
        <v>#N/A</v>
      </c>
      <c r="S40">
        <f>'15 družstiev Pretek č. 4'!I30</f>
        <v>0</v>
      </c>
      <c r="T40" t="str">
        <f>'15 družstiev Pretek č. 4'!I29</f>
        <v>K</v>
      </c>
      <c r="U40">
        <f>'15 družstiev Pretek č. 4'!$B$29</f>
        <v>0</v>
      </c>
      <c r="V40">
        <v>13</v>
      </c>
      <c r="W40" t="e">
        <f t="shared" si="16"/>
        <v>#N/A</v>
      </c>
      <c r="X40" t="e">
        <f t="shared" si="17"/>
        <v>#N/A</v>
      </c>
      <c r="AB40">
        <f>'15 družstiev Pretek č. 4'!L30</f>
        <v>0</v>
      </c>
      <c r="AC40" t="str">
        <f>'15 družstiev Pretek č. 4'!L29</f>
        <v xml:space="preserve">A </v>
      </c>
      <c r="AD40">
        <f>'15 družstiev Pretek č. 4'!$B$29</f>
        <v>0</v>
      </c>
      <c r="AE40">
        <v>13</v>
      </c>
      <c r="AF40" t="e">
        <f t="shared" si="18"/>
        <v>#N/A</v>
      </c>
      <c r="AG40" t="e">
        <f t="shared" si="19"/>
        <v>#N/A</v>
      </c>
    </row>
    <row r="41" spans="1:33" x14ac:dyDescent="0.25">
      <c r="A41">
        <f>'15 družstiev Pretek č. 4'!C32</f>
        <v>0</v>
      </c>
      <c r="B41" t="str">
        <f>'15 družstiev Pretek č. 4'!C31</f>
        <v>N</v>
      </c>
      <c r="C41">
        <f>'15 družstiev Pretek č. 4'!$B$31</f>
        <v>0</v>
      </c>
      <c r="D41">
        <v>14</v>
      </c>
      <c r="E41" t="e">
        <f t="shared" si="12"/>
        <v>#N/A</v>
      </c>
      <c r="F41" t="e">
        <f t="shared" si="13"/>
        <v>#N/A</v>
      </c>
      <c r="J41">
        <f>'15 družstiev Pretek č. 4'!F32</f>
        <v>0</v>
      </c>
      <c r="K41" t="str">
        <f>'15 družstiev Pretek č. 4'!F31</f>
        <v>O</v>
      </c>
      <c r="L41">
        <f>'15 družstiev Pretek č. 4'!$B$31</f>
        <v>0</v>
      </c>
      <c r="M41">
        <v>14</v>
      </c>
      <c r="N41" t="e">
        <f t="shared" si="14"/>
        <v>#N/A</v>
      </c>
      <c r="O41" t="e">
        <f t="shared" si="15"/>
        <v>#N/A</v>
      </c>
      <c r="S41">
        <f>'15 družstiev Pretek č. 4'!I32</f>
        <v>0</v>
      </c>
      <c r="T41" t="str">
        <f>'15 družstiev Pretek č. 4'!I31</f>
        <v>P</v>
      </c>
      <c r="U41">
        <f>'15 družstiev Pretek č. 4'!$B$31</f>
        <v>0</v>
      </c>
      <c r="V41">
        <v>14</v>
      </c>
      <c r="W41" t="e">
        <f t="shared" si="16"/>
        <v>#N/A</v>
      </c>
      <c r="X41" t="e">
        <f t="shared" si="17"/>
        <v>#N/A</v>
      </c>
      <c r="AB41">
        <f>'15 družstiev Pretek č. 4'!L32</f>
        <v>0</v>
      </c>
      <c r="AC41" t="str">
        <f>'15 družstiev Pretek č. 4'!L31</f>
        <v xml:space="preserve">R </v>
      </c>
      <c r="AD41">
        <f>'15 družstiev Pretek č. 4'!$B$31</f>
        <v>0</v>
      </c>
      <c r="AE41">
        <v>14</v>
      </c>
      <c r="AF41" t="e">
        <f t="shared" si="18"/>
        <v>#N/A</v>
      </c>
      <c r="AG41" t="e">
        <f t="shared" si="19"/>
        <v>#N/A</v>
      </c>
    </row>
    <row r="42" spans="1:33" x14ac:dyDescent="0.25">
      <c r="A42">
        <f>'15 družstiev Pretek č. 4'!C34</f>
        <v>0</v>
      </c>
      <c r="B42" t="str">
        <f>'15 družstiev Pretek č. 4'!C33</f>
        <v>J</v>
      </c>
      <c r="C42" t="str">
        <f>'15 družstiev Pretek č. 4'!$B$33</f>
        <v>B</v>
      </c>
      <c r="D42">
        <v>15</v>
      </c>
      <c r="E42" t="e">
        <f t="shared" si="12"/>
        <v>#N/A</v>
      </c>
      <c r="F42" t="e">
        <f t="shared" si="13"/>
        <v>#N/A</v>
      </c>
      <c r="J42">
        <f>'15 družstiev Pretek č. 4'!F34</f>
        <v>0</v>
      </c>
      <c r="K42" t="str">
        <f>'15 družstiev Pretek č. 4'!F33</f>
        <v>I</v>
      </c>
      <c r="L42">
        <f>'15 družstiev Pretek č. 4'!$B$34</f>
        <v>0</v>
      </c>
      <c r="M42">
        <v>15</v>
      </c>
      <c r="N42" t="e">
        <f t="shared" si="14"/>
        <v>#N/A</v>
      </c>
      <c r="O42" t="e">
        <f>VLOOKUP($M42,$J$28:$L$42,COLUMN($C$28:$C$42),0)</f>
        <v>#N/A</v>
      </c>
      <c r="S42">
        <f>'15 družstiev Pretek č. 4'!I34</f>
        <v>0</v>
      </c>
      <c r="T42" t="str">
        <f>'15 družstiev Pretek č. 4'!I33</f>
        <v>H</v>
      </c>
      <c r="U42" t="str">
        <f>'15 družstiev Pretek č. 4'!$B$33</f>
        <v>B</v>
      </c>
      <c r="V42">
        <v>15</v>
      </c>
      <c r="W42" t="e">
        <f t="shared" si="16"/>
        <v>#N/A</v>
      </c>
      <c r="X42" t="e">
        <f t="shared" si="17"/>
        <v>#N/A</v>
      </c>
      <c r="AB42">
        <f>'15 družstiev Pretek č. 4'!L34</f>
        <v>0</v>
      </c>
      <c r="AC42" t="str">
        <f>'15 družstiev Pretek č. 4'!L33</f>
        <v>G</v>
      </c>
      <c r="AD42" t="str">
        <f>'15 družstiev Pretek č. 4'!$B$33</f>
        <v>B</v>
      </c>
      <c r="AE42">
        <v>15</v>
      </c>
      <c r="AF42" t="e">
        <f t="shared" si="18"/>
        <v>#N/A</v>
      </c>
      <c r="AG42" t="e">
        <f t="shared" si="19"/>
        <v>#N/A</v>
      </c>
    </row>
  </sheetData>
  <mergeCells count="104">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 ref="B4:C4"/>
    <mergeCell ref="K4:L4"/>
    <mergeCell ref="T4:U4"/>
    <mergeCell ref="AC4:AD4"/>
    <mergeCell ref="B5:C5"/>
    <mergeCell ref="K5:L5"/>
    <mergeCell ref="T5:U5"/>
    <mergeCell ref="AC5:AD5"/>
    <mergeCell ref="AC2:AE2"/>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s>
  <pageMargins left="0.7" right="0.7" top="0.75" bottom="0.75" header="0.3" footer="0.3"/>
  <pageSetup paperSize="9" scale="65" orientation="portrait" r:id="rId1"/>
  <colBreaks count="2" manualBreakCount="2">
    <brk id="8" max="23" man="1"/>
    <brk id="17" max="23"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H42"/>
  <sheetViews>
    <sheetView workbookViewId="0">
      <selection activeCell="A4" sqref="A4"/>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54"/>
      <c r="B1" s="280" t="s">
        <v>93</v>
      </c>
      <c r="C1" s="280"/>
      <c r="D1" s="280"/>
      <c r="E1" s="280"/>
      <c r="F1" s="280"/>
      <c r="G1" s="281"/>
      <c r="H1" s="50"/>
      <c r="J1" s="54"/>
      <c r="K1" s="280" t="s">
        <v>94</v>
      </c>
      <c r="L1" s="280"/>
      <c r="M1" s="280"/>
      <c r="N1" s="280"/>
      <c r="O1" s="280"/>
      <c r="P1" s="281"/>
      <c r="Q1" s="50"/>
      <c r="S1" s="54"/>
      <c r="T1" s="280" t="s">
        <v>95</v>
      </c>
      <c r="U1" s="280"/>
      <c r="V1" s="280"/>
      <c r="W1" s="280"/>
      <c r="X1" s="280"/>
      <c r="Y1" s="281"/>
      <c r="Z1" s="50"/>
      <c r="AB1" s="54"/>
      <c r="AC1" s="280" t="s">
        <v>96</v>
      </c>
      <c r="AD1" s="280"/>
      <c r="AE1" s="280"/>
      <c r="AF1" s="280"/>
      <c r="AG1" s="280"/>
      <c r="AH1" s="281"/>
    </row>
    <row r="2" spans="1:34" ht="45" customHeight="1" thickBot="1" x14ac:dyDescent="0.3">
      <c r="A2" s="55"/>
      <c r="B2" s="282" t="str">
        <f xml:space="preserve">  '15 družstiev Pretek č. 5'!$C$1</f>
        <v xml:space="preserve">Miesto preteku:  </v>
      </c>
      <c r="C2" s="282"/>
      <c r="D2" s="282"/>
      <c r="E2" s="283" t="str">
        <f>'15 družstiev Pretek č. 5'!$J$1</f>
        <v xml:space="preserve">Dátum :  </v>
      </c>
      <c r="F2" s="283"/>
      <c r="G2" s="284"/>
      <c r="H2" s="56"/>
      <c r="J2" s="55"/>
      <c r="K2" s="282" t="str">
        <f xml:space="preserve">  '15 družstiev Pretek č. 5'!$C$1</f>
        <v xml:space="preserve">Miesto preteku:  </v>
      </c>
      <c r="L2" s="282"/>
      <c r="M2" s="282"/>
      <c r="N2" s="283" t="str">
        <f>'15 družstiev Pretek č. 5'!$J$1</f>
        <v xml:space="preserve">Dátum :  </v>
      </c>
      <c r="O2" s="283"/>
      <c r="P2" s="284"/>
      <c r="Q2" s="56"/>
      <c r="S2" s="55"/>
      <c r="T2" s="282" t="str">
        <f xml:space="preserve">  '15 družstiev Pretek č. 5'!$C$1</f>
        <v xml:space="preserve">Miesto preteku:  </v>
      </c>
      <c r="U2" s="282"/>
      <c r="V2" s="282"/>
      <c r="W2" s="283" t="str">
        <f>'15 družstiev Pretek č. 5'!$J$1</f>
        <v xml:space="preserve">Dátum :  </v>
      </c>
      <c r="X2" s="283"/>
      <c r="Y2" s="284"/>
      <c r="Z2" s="56"/>
      <c r="AB2" s="55"/>
      <c r="AC2" s="282" t="str">
        <f xml:space="preserve">  '15 družstiev Pretek č. 5'!$C$1</f>
        <v xml:space="preserve">Miesto preteku:  </v>
      </c>
      <c r="AD2" s="282"/>
      <c r="AE2" s="282"/>
      <c r="AF2" s="283" t="str">
        <f>'15 družstiev Pretek č. 5'!$J$1</f>
        <v xml:space="preserve">Dátum :  </v>
      </c>
      <c r="AG2" s="283"/>
      <c r="AH2" s="284"/>
    </row>
    <row r="3" spans="1:34" ht="24.9" customHeight="1" thickBot="1" x14ac:dyDescent="0.3">
      <c r="A3" s="57" t="s">
        <v>52</v>
      </c>
      <c r="B3" s="298" t="s">
        <v>53</v>
      </c>
      <c r="C3" s="299"/>
      <c r="D3" s="58" t="s">
        <v>54</v>
      </c>
      <c r="E3" s="59" t="s">
        <v>55</v>
      </c>
      <c r="F3" s="59" t="s">
        <v>56</v>
      </c>
      <c r="G3" s="60" t="s">
        <v>57</v>
      </c>
      <c r="H3" s="61"/>
      <c r="J3" s="57" t="s">
        <v>52</v>
      </c>
      <c r="K3" s="298" t="s">
        <v>53</v>
      </c>
      <c r="L3" s="299"/>
      <c r="M3" s="58" t="s">
        <v>54</v>
      </c>
      <c r="N3" s="59" t="s">
        <v>55</v>
      </c>
      <c r="O3" s="59" t="s">
        <v>56</v>
      </c>
      <c r="P3" s="60" t="s">
        <v>57</v>
      </c>
      <c r="Q3" s="61"/>
      <c r="S3" s="57" t="s">
        <v>52</v>
      </c>
      <c r="T3" s="298" t="s">
        <v>53</v>
      </c>
      <c r="U3" s="299"/>
      <c r="V3" s="58" t="s">
        <v>54</v>
      </c>
      <c r="W3" s="59" t="s">
        <v>55</v>
      </c>
      <c r="X3" s="59" t="s">
        <v>56</v>
      </c>
      <c r="Y3" s="60" t="s">
        <v>57</v>
      </c>
      <c r="Z3" s="61"/>
      <c r="AB3" s="57" t="s">
        <v>52</v>
      </c>
      <c r="AC3" s="298" t="s">
        <v>53</v>
      </c>
      <c r="AD3" s="299"/>
      <c r="AE3" s="58" t="s">
        <v>54</v>
      </c>
      <c r="AF3" s="59" t="s">
        <v>55</v>
      </c>
      <c r="AG3" s="59" t="s">
        <v>56</v>
      </c>
      <c r="AH3" s="60" t="s">
        <v>57</v>
      </c>
    </row>
    <row r="4" spans="1:34" ht="31.5" customHeight="1" thickTop="1" x14ac:dyDescent="0.3">
      <c r="A4" s="62">
        <v>1</v>
      </c>
      <c r="B4" s="300" t="e">
        <f t="shared" ref="B4:B14" si="0">E28</f>
        <v>#N/A</v>
      </c>
      <c r="C4" s="301"/>
      <c r="D4" s="63" t="e">
        <f t="shared" ref="D4:D18" si="1">F28</f>
        <v>#N/A</v>
      </c>
      <c r="E4" s="64"/>
      <c r="F4" s="64"/>
      <c r="G4" s="65"/>
      <c r="J4" s="62">
        <v>1</v>
      </c>
      <c r="K4" s="300" t="e">
        <f t="shared" ref="K4:K15" si="2">N28</f>
        <v>#N/A</v>
      </c>
      <c r="L4" s="301"/>
      <c r="M4" s="63" t="e">
        <f t="shared" ref="M4:M18" si="3">O28</f>
        <v>#N/A</v>
      </c>
      <c r="N4" s="64"/>
      <c r="O4" s="64"/>
      <c r="P4" s="65"/>
      <c r="S4" s="62">
        <v>1</v>
      </c>
      <c r="T4" s="300" t="e">
        <f t="shared" ref="T4:T15" si="4">W28</f>
        <v>#N/A</v>
      </c>
      <c r="U4" s="301"/>
      <c r="V4" s="63" t="e">
        <f t="shared" ref="V4:V18" si="5">X28</f>
        <v>#N/A</v>
      </c>
      <c r="W4" s="64"/>
      <c r="X4" s="64"/>
      <c r="Y4" s="65"/>
      <c r="AB4" s="62">
        <v>1</v>
      </c>
      <c r="AC4" s="300" t="e">
        <f t="shared" ref="AC4:AC15" si="6">AF28</f>
        <v>#N/A</v>
      </c>
      <c r="AD4" s="301"/>
      <c r="AE4" s="63" t="e">
        <f t="shared" ref="AE4:AE15" si="7">AG28</f>
        <v>#N/A</v>
      </c>
      <c r="AF4" s="64"/>
      <c r="AG4" s="64"/>
      <c r="AH4" s="65"/>
    </row>
    <row r="5" spans="1:34" ht="31.5" customHeight="1" x14ac:dyDescent="0.3">
      <c r="A5" s="66">
        <v>2</v>
      </c>
      <c r="B5" s="290" t="e">
        <f t="shared" si="0"/>
        <v>#N/A</v>
      </c>
      <c r="C5" s="291"/>
      <c r="D5" s="67" t="e">
        <f t="shared" si="1"/>
        <v>#N/A</v>
      </c>
      <c r="E5" s="68"/>
      <c r="F5" s="68"/>
      <c r="G5" s="69"/>
      <c r="J5" s="66">
        <v>2</v>
      </c>
      <c r="K5" s="290" t="e">
        <f t="shared" si="2"/>
        <v>#N/A</v>
      </c>
      <c r="L5" s="291"/>
      <c r="M5" s="67" t="e">
        <f t="shared" si="3"/>
        <v>#N/A</v>
      </c>
      <c r="N5" s="68"/>
      <c r="O5" s="68"/>
      <c r="P5" s="69"/>
      <c r="S5" s="66">
        <v>2</v>
      </c>
      <c r="T5" s="290" t="e">
        <f t="shared" si="4"/>
        <v>#N/A</v>
      </c>
      <c r="U5" s="291"/>
      <c r="V5" s="67" t="e">
        <f t="shared" si="5"/>
        <v>#N/A</v>
      </c>
      <c r="W5" s="68"/>
      <c r="X5" s="68"/>
      <c r="Y5" s="69"/>
      <c r="AB5" s="66">
        <v>2</v>
      </c>
      <c r="AC5" s="290" t="e">
        <f t="shared" si="6"/>
        <v>#N/A</v>
      </c>
      <c r="AD5" s="291"/>
      <c r="AE5" s="67" t="e">
        <f t="shared" si="7"/>
        <v>#N/A</v>
      </c>
      <c r="AF5" s="68"/>
      <c r="AG5" s="68"/>
      <c r="AH5" s="69"/>
    </row>
    <row r="6" spans="1:34" ht="31.5" customHeight="1" x14ac:dyDescent="0.3">
      <c r="A6" s="66">
        <v>3</v>
      </c>
      <c r="B6" s="290" t="e">
        <f t="shared" si="0"/>
        <v>#N/A</v>
      </c>
      <c r="C6" s="291"/>
      <c r="D6" s="67" t="e">
        <f t="shared" si="1"/>
        <v>#N/A</v>
      </c>
      <c r="E6" s="68"/>
      <c r="F6" s="68"/>
      <c r="G6" s="69"/>
      <c r="J6" s="66">
        <v>3</v>
      </c>
      <c r="K6" s="290" t="e">
        <f t="shared" si="2"/>
        <v>#N/A</v>
      </c>
      <c r="L6" s="291"/>
      <c r="M6" s="67" t="e">
        <f t="shared" si="3"/>
        <v>#N/A</v>
      </c>
      <c r="N6" s="68"/>
      <c r="O6" s="68"/>
      <c r="P6" s="69"/>
      <c r="S6" s="66">
        <v>3</v>
      </c>
      <c r="T6" s="290" t="e">
        <f t="shared" si="4"/>
        <v>#N/A</v>
      </c>
      <c r="U6" s="291"/>
      <c r="V6" s="67" t="e">
        <f t="shared" si="5"/>
        <v>#N/A</v>
      </c>
      <c r="W6" s="68"/>
      <c r="X6" s="68"/>
      <c r="Y6" s="69"/>
      <c r="AB6" s="66">
        <v>3</v>
      </c>
      <c r="AC6" s="290" t="e">
        <f t="shared" si="6"/>
        <v>#N/A</v>
      </c>
      <c r="AD6" s="291"/>
      <c r="AE6" s="67" t="e">
        <f t="shared" si="7"/>
        <v>#N/A</v>
      </c>
      <c r="AF6" s="68"/>
      <c r="AG6" s="68"/>
      <c r="AH6" s="69"/>
    </row>
    <row r="7" spans="1:34" ht="31.5" customHeight="1" x14ac:dyDescent="0.3">
      <c r="A7" s="66">
        <v>4</v>
      </c>
      <c r="B7" s="290" t="e">
        <f t="shared" si="0"/>
        <v>#N/A</v>
      </c>
      <c r="C7" s="291"/>
      <c r="D7" s="67" t="e">
        <f t="shared" si="1"/>
        <v>#N/A</v>
      </c>
      <c r="E7" s="68"/>
      <c r="F7" s="68"/>
      <c r="G7" s="69"/>
      <c r="J7" s="66">
        <v>4</v>
      </c>
      <c r="K7" s="290" t="e">
        <f t="shared" si="2"/>
        <v>#N/A</v>
      </c>
      <c r="L7" s="291"/>
      <c r="M7" s="67" t="e">
        <f t="shared" si="3"/>
        <v>#N/A</v>
      </c>
      <c r="N7" s="68"/>
      <c r="O7" s="68"/>
      <c r="P7" s="69"/>
      <c r="S7" s="66">
        <v>4</v>
      </c>
      <c r="T7" s="290" t="e">
        <f t="shared" si="4"/>
        <v>#N/A</v>
      </c>
      <c r="U7" s="291"/>
      <c r="V7" s="67" t="e">
        <f t="shared" si="5"/>
        <v>#N/A</v>
      </c>
      <c r="W7" s="68"/>
      <c r="X7" s="68"/>
      <c r="Y7" s="69"/>
      <c r="AB7" s="66">
        <v>4</v>
      </c>
      <c r="AC7" s="290" t="e">
        <f t="shared" si="6"/>
        <v>#N/A</v>
      </c>
      <c r="AD7" s="291"/>
      <c r="AE7" s="67" t="e">
        <f t="shared" si="7"/>
        <v>#N/A</v>
      </c>
      <c r="AF7" s="68"/>
      <c r="AG7" s="68"/>
      <c r="AH7" s="69"/>
    </row>
    <row r="8" spans="1:34" ht="31.5" customHeight="1" x14ac:dyDescent="0.3">
      <c r="A8" s="66">
        <v>5</v>
      </c>
      <c r="B8" s="290" t="e">
        <f t="shared" si="0"/>
        <v>#N/A</v>
      </c>
      <c r="C8" s="291"/>
      <c r="D8" s="67" t="e">
        <f t="shared" si="1"/>
        <v>#N/A</v>
      </c>
      <c r="E8" s="68"/>
      <c r="F8" s="68"/>
      <c r="G8" s="69"/>
      <c r="J8" s="66">
        <v>5</v>
      </c>
      <c r="K8" s="290" t="e">
        <f t="shared" si="2"/>
        <v>#N/A</v>
      </c>
      <c r="L8" s="291"/>
      <c r="M8" s="67" t="e">
        <f t="shared" si="3"/>
        <v>#N/A</v>
      </c>
      <c r="N8" s="68"/>
      <c r="O8" s="68"/>
      <c r="P8" s="69"/>
      <c r="S8" s="66">
        <v>5</v>
      </c>
      <c r="T8" s="290" t="e">
        <f t="shared" si="4"/>
        <v>#N/A</v>
      </c>
      <c r="U8" s="291"/>
      <c r="V8" s="67" t="e">
        <f t="shared" si="5"/>
        <v>#N/A</v>
      </c>
      <c r="W8" s="68"/>
      <c r="X8" s="68"/>
      <c r="Y8" s="69"/>
      <c r="AB8" s="66">
        <v>5</v>
      </c>
      <c r="AC8" s="290" t="e">
        <f t="shared" si="6"/>
        <v>#N/A</v>
      </c>
      <c r="AD8" s="291"/>
      <c r="AE8" s="67" t="e">
        <f t="shared" si="7"/>
        <v>#N/A</v>
      </c>
      <c r="AF8" s="68"/>
      <c r="AG8" s="68"/>
      <c r="AH8" s="69"/>
    </row>
    <row r="9" spans="1:34" ht="31.5" customHeight="1" x14ac:dyDescent="0.3">
      <c r="A9" s="66">
        <v>6</v>
      </c>
      <c r="B9" s="290" t="e">
        <f t="shared" si="0"/>
        <v>#N/A</v>
      </c>
      <c r="C9" s="291"/>
      <c r="D9" s="67" t="e">
        <f t="shared" si="1"/>
        <v>#N/A</v>
      </c>
      <c r="E9" s="68"/>
      <c r="F9" s="70"/>
      <c r="G9" s="69"/>
      <c r="J9" s="66">
        <v>6</v>
      </c>
      <c r="K9" s="290" t="e">
        <f t="shared" si="2"/>
        <v>#N/A</v>
      </c>
      <c r="L9" s="291"/>
      <c r="M9" s="67" t="e">
        <f t="shared" si="3"/>
        <v>#N/A</v>
      </c>
      <c r="N9" s="68"/>
      <c r="O9" s="70"/>
      <c r="P9" s="69"/>
      <c r="S9" s="66">
        <v>6</v>
      </c>
      <c r="T9" s="290" t="e">
        <f t="shared" si="4"/>
        <v>#N/A</v>
      </c>
      <c r="U9" s="291"/>
      <c r="V9" s="67" t="e">
        <f t="shared" si="5"/>
        <v>#N/A</v>
      </c>
      <c r="W9" s="68"/>
      <c r="X9" s="70"/>
      <c r="Y9" s="69"/>
      <c r="AB9" s="66">
        <v>6</v>
      </c>
      <c r="AC9" s="290" t="e">
        <f t="shared" si="6"/>
        <v>#N/A</v>
      </c>
      <c r="AD9" s="291"/>
      <c r="AE9" s="67" t="e">
        <f t="shared" si="7"/>
        <v>#N/A</v>
      </c>
      <c r="AF9" s="68"/>
      <c r="AG9" s="70"/>
      <c r="AH9" s="69"/>
    </row>
    <row r="10" spans="1:34" ht="31.5" customHeight="1" x14ac:dyDescent="0.3">
      <c r="A10" s="66">
        <v>7</v>
      </c>
      <c r="B10" s="290" t="e">
        <f t="shared" si="0"/>
        <v>#N/A</v>
      </c>
      <c r="C10" s="291"/>
      <c r="D10" s="67" t="e">
        <f t="shared" si="1"/>
        <v>#N/A</v>
      </c>
      <c r="E10" s="68"/>
      <c r="F10" s="68"/>
      <c r="G10" s="69"/>
      <c r="J10" s="66">
        <v>7</v>
      </c>
      <c r="K10" s="290" t="e">
        <f t="shared" si="2"/>
        <v>#N/A</v>
      </c>
      <c r="L10" s="291"/>
      <c r="M10" s="67" t="e">
        <f t="shared" si="3"/>
        <v>#N/A</v>
      </c>
      <c r="N10" s="68"/>
      <c r="O10" s="68"/>
      <c r="P10" s="69"/>
      <c r="S10" s="66">
        <v>7</v>
      </c>
      <c r="T10" s="290" t="e">
        <f t="shared" si="4"/>
        <v>#N/A</v>
      </c>
      <c r="U10" s="291"/>
      <c r="V10" s="67" t="e">
        <f t="shared" si="5"/>
        <v>#N/A</v>
      </c>
      <c r="W10" s="68"/>
      <c r="X10" s="68"/>
      <c r="Y10" s="69"/>
      <c r="AB10" s="66">
        <v>7</v>
      </c>
      <c r="AC10" s="290" t="e">
        <f t="shared" si="6"/>
        <v>#N/A</v>
      </c>
      <c r="AD10" s="291"/>
      <c r="AE10" s="67" t="e">
        <f t="shared" si="7"/>
        <v>#N/A</v>
      </c>
      <c r="AF10" s="68"/>
      <c r="AG10" s="68"/>
      <c r="AH10" s="69"/>
    </row>
    <row r="11" spans="1:34" ht="31.5" customHeight="1" x14ac:dyDescent="0.3">
      <c r="A11" s="66">
        <v>8</v>
      </c>
      <c r="B11" s="290" t="e">
        <f t="shared" si="0"/>
        <v>#N/A</v>
      </c>
      <c r="C11" s="291"/>
      <c r="D11" s="67" t="e">
        <f t="shared" si="1"/>
        <v>#N/A</v>
      </c>
      <c r="E11" s="68"/>
      <c r="F11" s="68"/>
      <c r="G11" s="69"/>
      <c r="J11" s="66">
        <v>8</v>
      </c>
      <c r="K11" s="290" t="e">
        <f t="shared" si="2"/>
        <v>#N/A</v>
      </c>
      <c r="L11" s="291"/>
      <c r="M11" s="67" t="e">
        <f t="shared" si="3"/>
        <v>#N/A</v>
      </c>
      <c r="N11" s="68"/>
      <c r="O11" s="68"/>
      <c r="P11" s="69"/>
      <c r="S11" s="66">
        <v>8</v>
      </c>
      <c r="T11" s="290" t="e">
        <f t="shared" si="4"/>
        <v>#N/A</v>
      </c>
      <c r="U11" s="291"/>
      <c r="V11" s="67" t="e">
        <f t="shared" si="5"/>
        <v>#N/A</v>
      </c>
      <c r="W11" s="68"/>
      <c r="X11" s="68"/>
      <c r="Y11" s="69"/>
      <c r="AB11" s="66">
        <v>8</v>
      </c>
      <c r="AC11" s="290" t="e">
        <f t="shared" si="6"/>
        <v>#N/A</v>
      </c>
      <c r="AD11" s="291"/>
      <c r="AE11" s="67" t="e">
        <f t="shared" si="7"/>
        <v>#N/A</v>
      </c>
      <c r="AF11" s="68"/>
      <c r="AG11" s="68"/>
      <c r="AH11" s="69"/>
    </row>
    <row r="12" spans="1:34" ht="31.5" customHeight="1" x14ac:dyDescent="0.3">
      <c r="A12" s="66">
        <v>9</v>
      </c>
      <c r="B12" s="290" t="e">
        <f t="shared" si="0"/>
        <v>#N/A</v>
      </c>
      <c r="C12" s="291"/>
      <c r="D12" s="67" t="e">
        <f t="shared" si="1"/>
        <v>#N/A</v>
      </c>
      <c r="E12" s="68"/>
      <c r="F12" s="68"/>
      <c r="G12" s="69"/>
      <c r="J12" s="66">
        <v>9</v>
      </c>
      <c r="K12" s="290" t="e">
        <f t="shared" si="2"/>
        <v>#N/A</v>
      </c>
      <c r="L12" s="291"/>
      <c r="M12" s="67" t="e">
        <f t="shared" si="3"/>
        <v>#N/A</v>
      </c>
      <c r="N12" s="68"/>
      <c r="O12" s="68"/>
      <c r="P12" s="69"/>
      <c r="S12" s="66">
        <v>9</v>
      </c>
      <c r="T12" s="290" t="e">
        <f t="shared" si="4"/>
        <v>#N/A</v>
      </c>
      <c r="U12" s="291"/>
      <c r="V12" s="67" t="e">
        <f t="shared" si="5"/>
        <v>#N/A</v>
      </c>
      <c r="W12" s="68"/>
      <c r="X12" s="68"/>
      <c r="Y12" s="69"/>
      <c r="AB12" s="66">
        <v>9</v>
      </c>
      <c r="AC12" s="290" t="e">
        <f t="shared" si="6"/>
        <v>#N/A</v>
      </c>
      <c r="AD12" s="291"/>
      <c r="AE12" s="67" t="e">
        <f t="shared" si="7"/>
        <v>#N/A</v>
      </c>
      <c r="AF12" s="68"/>
      <c r="AG12" s="68"/>
      <c r="AH12" s="69"/>
    </row>
    <row r="13" spans="1:34" ht="31.5" customHeight="1" x14ac:dyDescent="0.3">
      <c r="A13" s="66">
        <v>10</v>
      </c>
      <c r="B13" s="290" t="e">
        <f t="shared" si="0"/>
        <v>#N/A</v>
      </c>
      <c r="C13" s="291"/>
      <c r="D13" s="67" t="e">
        <f t="shared" si="1"/>
        <v>#N/A</v>
      </c>
      <c r="E13" s="68"/>
      <c r="F13" s="68"/>
      <c r="G13" s="69"/>
      <c r="J13" s="66">
        <v>10</v>
      </c>
      <c r="K13" s="290" t="e">
        <f t="shared" si="2"/>
        <v>#N/A</v>
      </c>
      <c r="L13" s="291"/>
      <c r="M13" s="67" t="e">
        <f t="shared" si="3"/>
        <v>#N/A</v>
      </c>
      <c r="N13" s="68"/>
      <c r="O13" s="68"/>
      <c r="P13" s="69"/>
      <c r="S13" s="66">
        <v>10</v>
      </c>
      <c r="T13" s="290" t="e">
        <f t="shared" si="4"/>
        <v>#N/A</v>
      </c>
      <c r="U13" s="291"/>
      <c r="V13" s="67" t="e">
        <f t="shared" si="5"/>
        <v>#N/A</v>
      </c>
      <c r="W13" s="68"/>
      <c r="X13" s="68"/>
      <c r="Y13" s="69"/>
      <c r="AB13" s="66">
        <v>10</v>
      </c>
      <c r="AC13" s="290" t="e">
        <f t="shared" si="6"/>
        <v>#N/A</v>
      </c>
      <c r="AD13" s="291"/>
      <c r="AE13" s="67" t="e">
        <f t="shared" si="7"/>
        <v>#N/A</v>
      </c>
      <c r="AF13" s="68"/>
      <c r="AG13" s="68"/>
      <c r="AH13" s="69"/>
    </row>
    <row r="14" spans="1:34" ht="31.5" customHeight="1" thickBot="1" x14ac:dyDescent="0.35">
      <c r="A14" s="66">
        <v>11</v>
      </c>
      <c r="B14" s="290" t="e">
        <f t="shared" si="0"/>
        <v>#N/A</v>
      </c>
      <c r="C14" s="291"/>
      <c r="D14" s="67" t="e">
        <f t="shared" si="1"/>
        <v>#N/A</v>
      </c>
      <c r="E14" s="68"/>
      <c r="F14" s="68"/>
      <c r="G14" s="69"/>
      <c r="J14" s="66">
        <v>11</v>
      </c>
      <c r="K14" s="290" t="e">
        <f t="shared" si="2"/>
        <v>#N/A</v>
      </c>
      <c r="L14" s="291"/>
      <c r="M14" s="67" t="e">
        <f t="shared" si="3"/>
        <v>#N/A</v>
      </c>
      <c r="N14" s="68"/>
      <c r="O14" s="68"/>
      <c r="P14" s="69"/>
      <c r="S14" s="66">
        <v>11</v>
      </c>
      <c r="T14" s="290" t="e">
        <f t="shared" si="4"/>
        <v>#N/A</v>
      </c>
      <c r="U14" s="291"/>
      <c r="V14" s="67" t="e">
        <f t="shared" si="5"/>
        <v>#N/A</v>
      </c>
      <c r="W14" s="68"/>
      <c r="X14" s="68"/>
      <c r="Y14" s="69"/>
      <c r="AB14" s="66">
        <v>11</v>
      </c>
      <c r="AC14" s="290" t="e">
        <f t="shared" si="6"/>
        <v>#N/A</v>
      </c>
      <c r="AD14" s="291"/>
      <c r="AE14" s="67" t="e">
        <f t="shared" si="7"/>
        <v>#N/A</v>
      </c>
      <c r="AF14" s="68"/>
      <c r="AG14" s="68"/>
      <c r="AH14" s="69"/>
    </row>
    <row r="15" spans="1:34" ht="31.5" hidden="1" customHeight="1" x14ac:dyDescent="0.3">
      <c r="A15" s="66">
        <v>12</v>
      </c>
      <c r="B15" s="290" t="e">
        <f>E39</f>
        <v>#N/A</v>
      </c>
      <c r="C15" s="291"/>
      <c r="D15" s="67" t="e">
        <f t="shared" si="1"/>
        <v>#N/A</v>
      </c>
      <c r="E15" s="68"/>
      <c r="F15" s="68"/>
      <c r="G15" s="69"/>
      <c r="J15" s="66">
        <v>12</v>
      </c>
      <c r="K15" s="290" t="e">
        <f t="shared" si="2"/>
        <v>#N/A</v>
      </c>
      <c r="L15" s="291"/>
      <c r="M15" s="67" t="e">
        <f t="shared" si="3"/>
        <v>#N/A</v>
      </c>
      <c r="N15" s="68"/>
      <c r="O15" s="68"/>
      <c r="P15" s="69"/>
      <c r="S15" s="66">
        <v>12</v>
      </c>
      <c r="T15" s="290" t="e">
        <f t="shared" si="4"/>
        <v>#N/A</v>
      </c>
      <c r="U15" s="291"/>
      <c r="V15" s="67" t="e">
        <f t="shared" si="5"/>
        <v>#N/A</v>
      </c>
      <c r="W15" s="68"/>
      <c r="X15" s="68"/>
      <c r="Y15" s="69"/>
      <c r="AB15" s="66">
        <v>12</v>
      </c>
      <c r="AC15" s="290" t="e">
        <f t="shared" si="6"/>
        <v>#N/A</v>
      </c>
      <c r="AD15" s="291"/>
      <c r="AE15" s="67" t="e">
        <f t="shared" si="7"/>
        <v>#N/A</v>
      </c>
      <c r="AF15" s="68"/>
      <c r="AG15" s="68"/>
      <c r="AH15" s="69"/>
    </row>
    <row r="16" spans="1:34" ht="31.5" hidden="1" customHeight="1" x14ac:dyDescent="0.3">
      <c r="A16" s="66">
        <v>13</v>
      </c>
      <c r="B16" s="290" t="e">
        <f t="shared" ref="B16:B18" si="8">E40</f>
        <v>#N/A</v>
      </c>
      <c r="C16" s="291"/>
      <c r="D16" s="67" t="e">
        <f t="shared" si="1"/>
        <v>#N/A</v>
      </c>
      <c r="E16" s="68"/>
      <c r="F16" s="68"/>
      <c r="G16" s="69"/>
      <c r="J16" s="66">
        <v>13</v>
      </c>
      <c r="K16" s="290" t="e">
        <f t="shared" ref="K16:K18" si="9">N40</f>
        <v>#N/A</v>
      </c>
      <c r="L16" s="291"/>
      <c r="M16" s="67" t="e">
        <f t="shared" si="3"/>
        <v>#N/A</v>
      </c>
      <c r="N16" s="68"/>
      <c r="O16" s="68"/>
      <c r="P16" s="69"/>
      <c r="S16" s="66">
        <v>13</v>
      </c>
      <c r="T16" s="290" t="e">
        <f t="shared" ref="T16:T18" si="10">W40</f>
        <v>#N/A</v>
      </c>
      <c r="U16" s="291"/>
      <c r="V16" s="67" t="e">
        <f t="shared" si="5"/>
        <v>#N/A</v>
      </c>
      <c r="W16" s="68"/>
      <c r="X16" s="68"/>
      <c r="Y16" s="69"/>
      <c r="AB16" s="66">
        <v>13</v>
      </c>
      <c r="AC16" s="290"/>
      <c r="AD16" s="291"/>
      <c r="AE16" s="71"/>
      <c r="AF16" s="68"/>
      <c r="AG16" s="68"/>
      <c r="AH16" s="69"/>
    </row>
    <row r="17" spans="1:34" ht="31.5" hidden="1" customHeight="1" x14ac:dyDescent="0.3">
      <c r="A17" s="66">
        <v>14</v>
      </c>
      <c r="B17" s="290" t="e">
        <f t="shared" si="8"/>
        <v>#N/A</v>
      </c>
      <c r="C17" s="291"/>
      <c r="D17" s="67" t="e">
        <f t="shared" si="1"/>
        <v>#N/A</v>
      </c>
      <c r="E17" s="73"/>
      <c r="F17" s="73"/>
      <c r="G17" s="74"/>
      <c r="J17" s="66">
        <v>14</v>
      </c>
      <c r="K17" s="290" t="e">
        <f t="shared" si="9"/>
        <v>#N/A</v>
      </c>
      <c r="L17" s="291"/>
      <c r="M17" s="67" t="e">
        <f t="shared" si="3"/>
        <v>#N/A</v>
      </c>
      <c r="N17" s="73"/>
      <c r="O17" s="73"/>
      <c r="P17" s="74"/>
      <c r="S17" s="66">
        <v>14</v>
      </c>
      <c r="T17" s="290" t="e">
        <f t="shared" si="10"/>
        <v>#N/A</v>
      </c>
      <c r="U17" s="291"/>
      <c r="V17" s="67" t="e">
        <f t="shared" si="5"/>
        <v>#N/A</v>
      </c>
      <c r="W17" s="73"/>
      <c r="X17" s="73"/>
      <c r="Y17" s="74"/>
      <c r="AB17" s="66">
        <v>14</v>
      </c>
      <c r="AC17" s="290"/>
      <c r="AD17" s="291"/>
      <c r="AE17" s="72"/>
      <c r="AF17" s="73"/>
      <c r="AG17" s="73"/>
      <c r="AH17" s="74"/>
    </row>
    <row r="18" spans="1:34" ht="31.5" hidden="1" customHeight="1" x14ac:dyDescent="0.3">
      <c r="A18" s="66">
        <v>15</v>
      </c>
      <c r="B18" s="290" t="e">
        <f t="shared" si="8"/>
        <v>#N/A</v>
      </c>
      <c r="C18" s="291"/>
      <c r="D18" s="67" t="e">
        <f t="shared" si="1"/>
        <v>#N/A</v>
      </c>
      <c r="E18" s="68"/>
      <c r="F18" s="68"/>
      <c r="G18" s="69"/>
      <c r="J18" s="66">
        <v>15</v>
      </c>
      <c r="K18" s="290" t="e">
        <f t="shared" si="9"/>
        <v>#N/A</v>
      </c>
      <c r="L18" s="291"/>
      <c r="M18" s="67" t="e">
        <f t="shared" si="3"/>
        <v>#N/A</v>
      </c>
      <c r="N18" s="68"/>
      <c r="O18" s="68"/>
      <c r="P18" s="69"/>
      <c r="S18" s="66">
        <v>15</v>
      </c>
      <c r="T18" s="290" t="e">
        <f t="shared" si="10"/>
        <v>#N/A</v>
      </c>
      <c r="U18" s="291"/>
      <c r="V18" s="67" t="e">
        <f t="shared" si="5"/>
        <v>#N/A</v>
      </c>
      <c r="W18" s="68"/>
      <c r="X18" s="68"/>
      <c r="Y18" s="69"/>
      <c r="AB18" s="66">
        <v>15</v>
      </c>
      <c r="AC18" s="290"/>
      <c r="AD18" s="291"/>
      <c r="AE18" s="71"/>
      <c r="AF18" s="68"/>
      <c r="AG18" s="68"/>
      <c r="AH18" s="69"/>
    </row>
    <row r="19" spans="1:34" ht="31.5" hidden="1" customHeight="1" x14ac:dyDescent="0.3">
      <c r="A19" s="66">
        <v>16</v>
      </c>
      <c r="B19" s="290"/>
      <c r="C19" s="291"/>
      <c r="D19" s="71"/>
      <c r="E19" s="68"/>
      <c r="F19" s="68"/>
      <c r="G19" s="69"/>
      <c r="J19" s="66">
        <v>16</v>
      </c>
      <c r="K19" s="290"/>
      <c r="L19" s="291"/>
      <c r="M19" s="71"/>
      <c r="N19" s="68"/>
      <c r="O19" s="68"/>
      <c r="P19" s="69"/>
      <c r="S19" s="66">
        <v>16</v>
      </c>
      <c r="T19" s="290"/>
      <c r="U19" s="291"/>
      <c r="V19" s="71"/>
      <c r="W19" s="68"/>
      <c r="X19" s="68"/>
      <c r="Y19" s="69"/>
      <c r="AB19" s="66">
        <v>16</v>
      </c>
      <c r="AC19" s="290"/>
      <c r="AD19" s="291"/>
      <c r="AE19" s="71"/>
      <c r="AF19" s="68"/>
      <c r="AG19" s="68"/>
      <c r="AH19" s="69"/>
    </row>
    <row r="20" spans="1:34" ht="31.5" hidden="1" customHeight="1" x14ac:dyDescent="0.3">
      <c r="A20" s="66">
        <v>17</v>
      </c>
      <c r="B20" s="290"/>
      <c r="C20" s="291"/>
      <c r="D20" s="71"/>
      <c r="E20" s="68"/>
      <c r="F20" s="68"/>
      <c r="G20" s="69"/>
      <c r="J20" s="66">
        <v>17</v>
      </c>
      <c r="K20" s="290"/>
      <c r="L20" s="291"/>
      <c r="M20" s="71"/>
      <c r="N20" s="68"/>
      <c r="O20" s="68"/>
      <c r="P20" s="69"/>
      <c r="S20" s="66">
        <v>17</v>
      </c>
      <c r="T20" s="290"/>
      <c r="U20" s="291"/>
      <c r="V20" s="71"/>
      <c r="W20" s="68"/>
      <c r="X20" s="68"/>
      <c r="Y20" s="69"/>
      <c r="AB20" s="66">
        <v>17</v>
      </c>
      <c r="AC20" s="290"/>
      <c r="AD20" s="291"/>
      <c r="AE20" s="71"/>
      <c r="AF20" s="68"/>
      <c r="AG20" s="68"/>
      <c r="AH20" s="69"/>
    </row>
    <row r="21" spans="1:34" ht="31.5" hidden="1" customHeight="1" x14ac:dyDescent="0.3">
      <c r="A21" s="66">
        <v>18</v>
      </c>
      <c r="B21" s="290"/>
      <c r="C21" s="291"/>
      <c r="D21" s="75"/>
      <c r="E21" s="64"/>
      <c r="F21" s="64"/>
      <c r="G21" s="65"/>
      <c r="J21" s="66">
        <v>18</v>
      </c>
      <c r="K21" s="290"/>
      <c r="L21" s="291"/>
      <c r="M21" s="75"/>
      <c r="N21" s="64"/>
      <c r="O21" s="64"/>
      <c r="P21" s="65"/>
      <c r="S21" s="66">
        <v>18</v>
      </c>
      <c r="T21" s="290"/>
      <c r="U21" s="291"/>
      <c r="V21" s="75"/>
      <c r="W21" s="64"/>
      <c r="X21" s="64"/>
      <c r="Y21" s="65"/>
      <c r="AB21" s="66">
        <v>18</v>
      </c>
      <c r="AC21" s="290"/>
      <c r="AD21" s="291"/>
      <c r="AE21" s="75"/>
      <c r="AF21" s="64"/>
      <c r="AG21" s="64"/>
      <c r="AH21" s="65"/>
    </row>
    <row r="22" spans="1:34" ht="31.5" hidden="1" customHeight="1" x14ac:dyDescent="0.3">
      <c r="A22" s="66">
        <v>19</v>
      </c>
      <c r="B22" s="302"/>
      <c r="C22" s="303"/>
      <c r="D22" s="71"/>
      <c r="E22" s="68"/>
      <c r="F22" s="68"/>
      <c r="G22" s="69"/>
      <c r="J22" s="66">
        <v>19</v>
      </c>
      <c r="K22" s="302"/>
      <c r="L22" s="303"/>
      <c r="M22" s="71"/>
      <c r="N22" s="68"/>
      <c r="O22" s="68"/>
      <c r="P22" s="69"/>
      <c r="S22" s="66">
        <v>19</v>
      </c>
      <c r="T22" s="302"/>
      <c r="U22" s="303"/>
      <c r="V22" s="71"/>
      <c r="W22" s="68"/>
      <c r="X22" s="68"/>
      <c r="Y22" s="69"/>
      <c r="AB22" s="66">
        <v>19</v>
      </c>
      <c r="AC22" s="302"/>
      <c r="AD22" s="303"/>
      <c r="AE22" s="71"/>
      <c r="AF22" s="68"/>
      <c r="AG22" s="68"/>
      <c r="AH22" s="69"/>
    </row>
    <row r="23" spans="1:34" ht="31.5" hidden="1" customHeight="1" thickBot="1" x14ac:dyDescent="0.35">
      <c r="A23" s="76">
        <v>20</v>
      </c>
      <c r="B23" s="293"/>
      <c r="C23" s="294"/>
      <c r="D23" s="77"/>
      <c r="E23" s="78"/>
      <c r="F23" s="78"/>
      <c r="G23" s="79"/>
      <c r="J23" s="76">
        <v>20</v>
      </c>
      <c r="K23" s="293"/>
      <c r="L23" s="294"/>
      <c r="M23" s="77"/>
      <c r="N23" s="78"/>
      <c r="O23" s="78"/>
      <c r="P23" s="79"/>
      <c r="S23" s="76">
        <v>20</v>
      </c>
      <c r="T23" s="293"/>
      <c r="U23" s="294"/>
      <c r="V23" s="77"/>
      <c r="W23" s="78"/>
      <c r="X23" s="78"/>
      <c r="Y23" s="79"/>
      <c r="AB23" s="76">
        <v>20</v>
      </c>
      <c r="AC23" s="293"/>
      <c r="AD23" s="294"/>
      <c r="AE23" s="77"/>
      <c r="AF23" s="78"/>
      <c r="AG23" s="78"/>
      <c r="AH23" s="79"/>
    </row>
    <row r="24" spans="1:34" ht="33.75" customHeight="1" x14ac:dyDescent="0.4">
      <c r="A24" s="296" t="s">
        <v>58</v>
      </c>
      <c r="B24" s="296"/>
      <c r="C24" s="296"/>
      <c r="D24" s="297" t="s">
        <v>59</v>
      </c>
      <c r="E24" s="297"/>
      <c r="F24" s="297"/>
      <c r="J24" s="296" t="s">
        <v>58</v>
      </c>
      <c r="K24" s="296"/>
      <c r="L24" s="296"/>
      <c r="M24" s="297" t="s">
        <v>59</v>
      </c>
      <c r="N24" s="297"/>
      <c r="O24" s="297"/>
      <c r="S24" s="296" t="s">
        <v>58</v>
      </c>
      <c r="T24" s="296"/>
      <c r="U24" s="296"/>
      <c r="V24" s="297" t="s">
        <v>59</v>
      </c>
      <c r="W24" s="297"/>
      <c r="X24" s="297"/>
      <c r="AB24" s="296" t="s">
        <v>58</v>
      </c>
      <c r="AC24" s="296"/>
      <c r="AD24" s="296"/>
      <c r="AE24" s="297" t="s">
        <v>59</v>
      </c>
      <c r="AF24" s="297"/>
      <c r="AG24" s="297"/>
    </row>
    <row r="27" spans="1:34" x14ac:dyDescent="0.25">
      <c r="A27" t="s">
        <v>60</v>
      </c>
      <c r="B27" t="s">
        <v>61</v>
      </c>
      <c r="J27" t="s">
        <v>60</v>
      </c>
      <c r="K27" t="s">
        <v>61</v>
      </c>
      <c r="S27" t="s">
        <v>60</v>
      </c>
      <c r="T27" t="s">
        <v>61</v>
      </c>
      <c r="AB27" t="s">
        <v>60</v>
      </c>
      <c r="AC27" t="s">
        <v>61</v>
      </c>
    </row>
    <row r="28" spans="1:34" x14ac:dyDescent="0.25">
      <c r="A28">
        <f>'15 družstiev Pretek č. 5'!C6</f>
        <v>0</v>
      </c>
      <c r="B28">
        <f>'15 družstiev Pretek č. 5'!C5</f>
        <v>0</v>
      </c>
      <c r="C28" t="str">
        <f>'15 družstiev Pretek č. 5'!$B$5</f>
        <v>Bratislava III.                   MY Fishing SR</v>
      </c>
      <c r="D28">
        <v>1</v>
      </c>
      <c r="E28" t="e">
        <f>VLOOKUP($D28,$A$28:$B$42,COLUMN($B$28:$B$42),0)</f>
        <v>#N/A</v>
      </c>
      <c r="F28" t="e">
        <f>VLOOKUP($D28,$A$28:$C$42,COLUMN($C$28:$C$42),0)</f>
        <v>#N/A</v>
      </c>
      <c r="J28">
        <f>'15 družstiev Pretek č. 5'!F6</f>
        <v>0</v>
      </c>
      <c r="K28">
        <f>'15 družstiev Pretek č. 5'!F5</f>
        <v>0</v>
      </c>
      <c r="L28" t="str">
        <f>'15 družstiev Pretek č. 5'!$B$5</f>
        <v>Bratislava III.                   MY Fishing SR</v>
      </c>
      <c r="M28">
        <v>1</v>
      </c>
      <c r="N28" t="e">
        <f>VLOOKUP($M28,$J$28:$K$42,COLUMN($B$28:$B$42),0)</f>
        <v>#N/A</v>
      </c>
      <c r="O28" t="e">
        <f>VLOOKUP($M28,$J$28:$L$42,COLUMN($C$28:$C$42),0)</f>
        <v>#N/A</v>
      </c>
      <c r="S28">
        <f>'15 družstiev Pretek č. 5'!I6</f>
        <v>0</v>
      </c>
      <c r="T28">
        <f>'15 družstiev Pretek č. 5'!I5</f>
        <v>0</v>
      </c>
      <c r="U28" t="str">
        <f>'15 družstiev Pretek č. 5'!$B$5</f>
        <v>Bratislava III.                   MY Fishing SR</v>
      </c>
      <c r="V28">
        <v>1</v>
      </c>
      <c r="W28" t="e">
        <f>VLOOKUP($V28,$S$28:$T$42,COLUMN($B$28:$B$42),0)</f>
        <v>#N/A</v>
      </c>
      <c r="X28" t="e">
        <f>VLOOKUP($V28,$S$28:$U$42,COLUMN($C$28:$C$42),0)</f>
        <v>#N/A</v>
      </c>
      <c r="AB28">
        <f>'15 družstiev Pretek č. 5'!L6</f>
        <v>0</v>
      </c>
      <c r="AC28">
        <f>'15 družstiev Pretek č. 5'!L5</f>
        <v>0</v>
      </c>
      <c r="AD28" t="str">
        <f>'15 družstiev Pretek č. 5'!$B$5</f>
        <v>Bratislava III.                   MY Fishing SR</v>
      </c>
      <c r="AE28">
        <v>1</v>
      </c>
      <c r="AF28" t="e">
        <f>VLOOKUP($AE28,$AB$28:$AC$42,COLUMN($B$28:$B$42),0)</f>
        <v>#N/A</v>
      </c>
      <c r="AG28" t="e">
        <f>VLOOKUP($AE28,$AB$28:$AD$42,COLUMN($C$28:$C$42),0)</f>
        <v>#N/A</v>
      </c>
    </row>
    <row r="29" spans="1:34" x14ac:dyDescent="0.25">
      <c r="A29">
        <f>'15 družstiev Pretek č. 5'!C8</f>
        <v>0</v>
      </c>
      <c r="B29">
        <f>'15 družstiev Pretek č. 5'!C7</f>
        <v>0</v>
      </c>
      <c r="C29" t="str">
        <f>'15 družstiev Pretek č. 5'!$B$7</f>
        <v>Bratislava V. A                     Abramis MFT</v>
      </c>
      <c r="D29">
        <v>2</v>
      </c>
      <c r="E29" t="e">
        <f t="shared" ref="E29:E42" si="11">VLOOKUP($D29,$A$28:$B$42,COLUMN($B$28:$B$42),0)</f>
        <v>#N/A</v>
      </c>
      <c r="F29" t="e">
        <f t="shared" ref="F29:F42" si="12">VLOOKUP($D29,$A$28:$C$42,COLUMN($C$28:$C$42),0)</f>
        <v>#N/A</v>
      </c>
      <c r="J29">
        <f>'15 družstiev Pretek č. 5'!F8</f>
        <v>0</v>
      </c>
      <c r="K29">
        <f>'15 družstiev Pretek č. 5'!F7</f>
        <v>0</v>
      </c>
      <c r="L29" t="str">
        <f>'15 družstiev Pretek č. 5'!$B$7</f>
        <v>Bratislava V. A                     Abramis MFT</v>
      </c>
      <c r="M29">
        <v>2</v>
      </c>
      <c r="N29" t="e">
        <f t="shared" ref="N29:N42" si="13">VLOOKUP($M29,$J$28:$K$42,COLUMN($B$28:$B$42),0)</f>
        <v>#N/A</v>
      </c>
      <c r="O29" t="e">
        <f t="shared" ref="O29:O41" si="14">VLOOKUP($M29,$J$28:$L$42,COLUMN($C$28:$C$42),0)</f>
        <v>#N/A</v>
      </c>
      <c r="S29">
        <f>'15 družstiev Pretek č. 5'!I8</f>
        <v>0</v>
      </c>
      <c r="T29">
        <f>'15 družstiev Pretek č. 5'!I7</f>
        <v>0</v>
      </c>
      <c r="U29" t="str">
        <f>'15 družstiev Pretek č. 5'!$B$7</f>
        <v>Bratislava V. A                     Abramis MFT</v>
      </c>
      <c r="V29">
        <v>2</v>
      </c>
      <c r="W29" t="e">
        <f t="shared" ref="W29:W42" si="15">VLOOKUP($V29,$S$28:$T$42,COLUMN($B$28:$B$42),0)</f>
        <v>#N/A</v>
      </c>
      <c r="X29" t="e">
        <f t="shared" ref="X29:X42" si="16">VLOOKUP($V29,$S$28:$U$42,COLUMN($C$28:$C$42),0)</f>
        <v>#N/A</v>
      </c>
      <c r="AB29">
        <f>'15 družstiev Pretek č. 5'!L8</f>
        <v>0</v>
      </c>
      <c r="AC29">
        <f>'15 družstiev Pretek č. 5'!L7</f>
        <v>0</v>
      </c>
      <c r="AD29" t="str">
        <f>'15 družstiev Pretek č. 5'!$B$7</f>
        <v>Bratislava V. A                     Abramis MFT</v>
      </c>
      <c r="AE29">
        <v>2</v>
      </c>
      <c r="AF29" t="e">
        <f t="shared" ref="AF29:AF42" si="17">VLOOKUP($AE29,$AB$28:$AC$42,COLUMN($B$28:$B$42),0)</f>
        <v>#N/A</v>
      </c>
      <c r="AG29" t="e">
        <f t="shared" ref="AG29:AG42" si="18">VLOOKUP($AE29,$AB$28:$AD$42,COLUMN($C$28:$C$42),0)</f>
        <v>#N/A</v>
      </c>
    </row>
    <row r="30" spans="1:34" x14ac:dyDescent="0.25">
      <c r="A30">
        <f>'15 družstiev Pretek č. 5'!C10</f>
        <v>0</v>
      </c>
      <c r="B30">
        <f>'15 družstiev Pretek č. 5'!C9</f>
        <v>0</v>
      </c>
      <c r="C30" t="str">
        <f>'15 družstiev Pretek č. 5'!$B$9</f>
        <v>Bratislava V. B                     FT</v>
      </c>
      <c r="D30">
        <v>3</v>
      </c>
      <c r="E30" t="e">
        <f t="shared" si="11"/>
        <v>#N/A</v>
      </c>
      <c r="F30" t="e">
        <f t="shared" si="12"/>
        <v>#N/A</v>
      </c>
      <c r="J30">
        <f>'15 družstiev Pretek č. 5'!F10</f>
        <v>0</v>
      </c>
      <c r="K30">
        <f>'15 družstiev Pretek č. 5'!F9</f>
        <v>0</v>
      </c>
      <c r="L30" t="str">
        <f>'15 družstiev Pretek č. 5'!$B$9</f>
        <v>Bratislava V. B                     FT</v>
      </c>
      <c r="M30">
        <v>3</v>
      </c>
      <c r="N30" t="e">
        <f t="shared" si="13"/>
        <v>#N/A</v>
      </c>
      <c r="O30" t="e">
        <f t="shared" si="14"/>
        <v>#N/A</v>
      </c>
      <c r="S30">
        <f>'15 družstiev Pretek č. 5'!I10</f>
        <v>0</v>
      </c>
      <c r="T30">
        <f>'15 družstiev Pretek č. 5'!I9</f>
        <v>0</v>
      </c>
      <c r="U30" t="str">
        <f>'15 družstiev Pretek č. 5'!$B$9</f>
        <v>Bratislava V. B                     FT</v>
      </c>
      <c r="V30">
        <v>3</v>
      </c>
      <c r="W30" t="e">
        <f t="shared" si="15"/>
        <v>#N/A</v>
      </c>
      <c r="X30" t="e">
        <f t="shared" si="16"/>
        <v>#N/A</v>
      </c>
      <c r="AB30">
        <f>'15 družstiev Pretek č. 5'!L10</f>
        <v>0</v>
      </c>
      <c r="AC30">
        <f>'15 družstiev Pretek č. 5'!L9</f>
        <v>0</v>
      </c>
      <c r="AD30" t="str">
        <f>'15 družstiev Pretek č. 5'!$B$9</f>
        <v>Bratislava V. B                     FT</v>
      </c>
      <c r="AE30">
        <v>3</v>
      </c>
      <c r="AF30" t="e">
        <f t="shared" si="17"/>
        <v>#N/A</v>
      </c>
      <c r="AG30" t="e">
        <f t="shared" si="18"/>
        <v>#N/A</v>
      </c>
    </row>
    <row r="31" spans="1:34" x14ac:dyDescent="0.25">
      <c r="A31">
        <f>'15 družstiev Pretek č. 5'!C12</f>
        <v>0</v>
      </c>
      <c r="B31">
        <f>'15 družstiev Pretek č. 5'!C11</f>
        <v>0</v>
      </c>
      <c r="C31" t="str">
        <f>'15 družstiev Pretek č. 5'!$B$11</f>
        <v xml:space="preserve">Galanta                          Maver MFT Slovakia </v>
      </c>
      <c r="D31">
        <v>4</v>
      </c>
      <c r="E31" t="e">
        <f t="shared" si="11"/>
        <v>#N/A</v>
      </c>
      <c r="F31" t="e">
        <f t="shared" si="12"/>
        <v>#N/A</v>
      </c>
      <c r="J31">
        <f>'15 družstiev Pretek č. 5'!F12</f>
        <v>0</v>
      </c>
      <c r="K31">
        <f>'15 družstiev Pretek č. 5'!F11</f>
        <v>0</v>
      </c>
      <c r="L31" t="str">
        <f>'15 družstiev Pretek č. 5'!$B$11</f>
        <v xml:space="preserve">Galanta                          Maver MFT Slovakia </v>
      </c>
      <c r="M31">
        <v>4</v>
      </c>
      <c r="N31" t="e">
        <f t="shared" si="13"/>
        <v>#N/A</v>
      </c>
      <c r="O31" t="e">
        <f t="shared" si="14"/>
        <v>#N/A</v>
      </c>
      <c r="S31">
        <f>'15 družstiev Pretek č. 5'!I12</f>
        <v>0</v>
      </c>
      <c r="T31">
        <f>'15 družstiev Pretek č. 5'!I11</f>
        <v>0</v>
      </c>
      <c r="U31" t="str">
        <f>'15 družstiev Pretek č. 5'!$B$11</f>
        <v xml:space="preserve">Galanta                          Maver MFT Slovakia </v>
      </c>
      <c r="V31">
        <v>4</v>
      </c>
      <c r="W31" t="e">
        <f t="shared" si="15"/>
        <v>#N/A</v>
      </c>
      <c r="X31" t="e">
        <f t="shared" si="16"/>
        <v>#N/A</v>
      </c>
      <c r="AB31">
        <f>'15 družstiev Pretek č. 5'!L12</f>
        <v>0</v>
      </c>
      <c r="AC31">
        <f>'15 družstiev Pretek č. 5'!L11</f>
        <v>0</v>
      </c>
      <c r="AD31" t="str">
        <f>'15 družstiev Pretek č. 5'!$B$11</f>
        <v xml:space="preserve">Galanta                          Maver MFT Slovakia </v>
      </c>
      <c r="AE31">
        <v>4</v>
      </c>
      <c r="AF31" t="e">
        <f t="shared" si="17"/>
        <v>#N/A</v>
      </c>
      <c r="AG31" t="e">
        <f t="shared" si="18"/>
        <v>#N/A</v>
      </c>
    </row>
    <row r="32" spans="1:34" x14ac:dyDescent="0.25">
      <c r="A32">
        <f>'15 družstiev Pretek č. 5'!C14</f>
        <v>0</v>
      </c>
      <c r="B32">
        <f>'15 družstiev Pretek č. 5'!C13</f>
        <v>0</v>
      </c>
      <c r="C32" t="str">
        <f>'15 družstiev Pretek č. 5'!$B$13</f>
        <v>Galanta                            Sensas FT</v>
      </c>
      <c r="D32">
        <v>5</v>
      </c>
      <c r="E32" t="e">
        <f t="shared" si="11"/>
        <v>#N/A</v>
      </c>
      <c r="F32" t="e">
        <f t="shared" si="12"/>
        <v>#N/A</v>
      </c>
      <c r="J32">
        <f>'15 družstiev Pretek č. 5'!F14</f>
        <v>0</v>
      </c>
      <c r="K32">
        <f>'15 družstiev Pretek č. 5'!F13</f>
        <v>0</v>
      </c>
      <c r="L32" t="str">
        <f>'15 družstiev Pretek č. 5'!$B$13</f>
        <v>Galanta                            Sensas FT</v>
      </c>
      <c r="M32">
        <v>5</v>
      </c>
      <c r="N32" t="e">
        <f t="shared" si="13"/>
        <v>#N/A</v>
      </c>
      <c r="O32" t="e">
        <f t="shared" si="14"/>
        <v>#N/A</v>
      </c>
      <c r="S32">
        <f>'15 družstiev Pretek č. 5'!I14</f>
        <v>0</v>
      </c>
      <c r="T32">
        <f>'15 družstiev Pretek č. 5'!I13</f>
        <v>0</v>
      </c>
      <c r="U32" t="str">
        <f>'15 družstiev Pretek č. 5'!$B$13</f>
        <v>Galanta                            Sensas FT</v>
      </c>
      <c r="V32">
        <v>5</v>
      </c>
      <c r="W32" t="e">
        <f t="shared" si="15"/>
        <v>#N/A</v>
      </c>
      <c r="X32" t="e">
        <f t="shared" si="16"/>
        <v>#N/A</v>
      </c>
      <c r="AB32">
        <f>'15 družstiev Pretek č. 5'!L14</f>
        <v>0</v>
      </c>
      <c r="AC32">
        <f>'15 družstiev Pretek č. 5'!L13</f>
        <v>0</v>
      </c>
      <c r="AD32" t="str">
        <f>'15 družstiev Pretek č. 5'!$B$13</f>
        <v>Galanta                            Sensas FT</v>
      </c>
      <c r="AE32">
        <v>5</v>
      </c>
      <c r="AF32" t="e">
        <f t="shared" si="17"/>
        <v>#N/A</v>
      </c>
      <c r="AG32" t="e">
        <f t="shared" si="18"/>
        <v>#N/A</v>
      </c>
    </row>
    <row r="33" spans="1:33" x14ac:dyDescent="0.25">
      <c r="A33">
        <f>'15 družstiev Pretek č. 5'!C16</f>
        <v>0</v>
      </c>
      <c r="B33">
        <f>'15 družstiev Pretek č. 5'!C15</f>
        <v>0</v>
      </c>
      <c r="C33" t="str">
        <f>'15 družstiev Pretek č. 5'!$B$15</f>
        <v>Košice                           Method Team</v>
      </c>
      <c r="D33">
        <v>6</v>
      </c>
      <c r="E33" t="e">
        <f t="shared" si="11"/>
        <v>#N/A</v>
      </c>
      <c r="F33" t="e">
        <f t="shared" si="12"/>
        <v>#N/A</v>
      </c>
      <c r="J33">
        <f>'15 družstiev Pretek č. 5'!F16</f>
        <v>0</v>
      </c>
      <c r="K33">
        <f>'15 družstiev Pretek č. 5'!F15</f>
        <v>0</v>
      </c>
      <c r="L33" t="str">
        <f>'15 družstiev Pretek č. 5'!$B$15</f>
        <v>Košice                           Method Team</v>
      </c>
      <c r="M33">
        <v>6</v>
      </c>
      <c r="N33" t="e">
        <f t="shared" si="13"/>
        <v>#N/A</v>
      </c>
      <c r="O33" t="e">
        <f t="shared" si="14"/>
        <v>#N/A</v>
      </c>
      <c r="S33">
        <f>'15 družstiev Pretek č. 5'!I16</f>
        <v>0</v>
      </c>
      <c r="T33">
        <f>'15 družstiev Pretek č. 5'!I15</f>
        <v>0</v>
      </c>
      <c r="U33" t="str">
        <f>'15 družstiev Pretek č. 5'!$B$15</f>
        <v>Košice                           Method Team</v>
      </c>
      <c r="V33">
        <v>6</v>
      </c>
      <c r="W33" t="e">
        <f t="shared" si="15"/>
        <v>#N/A</v>
      </c>
      <c r="X33" t="e">
        <f t="shared" si="16"/>
        <v>#N/A</v>
      </c>
      <c r="AB33">
        <f>'15 družstiev Pretek č. 5'!L16</f>
        <v>0</v>
      </c>
      <c r="AC33">
        <f>'15 družstiev Pretek č. 5'!L15</f>
        <v>0</v>
      </c>
      <c r="AD33" t="str">
        <f>'15 družstiev Pretek č. 5'!$B$15</f>
        <v>Košice                           Method Team</v>
      </c>
      <c r="AE33">
        <v>6</v>
      </c>
      <c r="AF33" t="e">
        <f t="shared" si="17"/>
        <v>#N/A</v>
      </c>
      <c r="AG33" t="e">
        <f t="shared" si="18"/>
        <v>#N/A</v>
      </c>
    </row>
    <row r="34" spans="1:33" x14ac:dyDescent="0.25">
      <c r="A34">
        <f>'15 družstiev Pretek č. 5'!C18</f>
        <v>0</v>
      </c>
      <c r="B34">
        <f>'15 družstiev Pretek č. 5'!C17</f>
        <v>0</v>
      </c>
      <c r="C34" t="str">
        <f>'15 družstiev Pretek č. 5'!$B$17</f>
        <v>Partizánske                     MFT</v>
      </c>
      <c r="D34">
        <v>7</v>
      </c>
      <c r="E34" t="e">
        <f t="shared" si="11"/>
        <v>#N/A</v>
      </c>
      <c r="F34" t="e">
        <f t="shared" si="12"/>
        <v>#N/A</v>
      </c>
      <c r="J34">
        <f>'15 družstiev Pretek č. 5'!F18</f>
        <v>0</v>
      </c>
      <c r="K34">
        <f>'15 družstiev Pretek č. 5'!F17</f>
        <v>0</v>
      </c>
      <c r="L34" t="str">
        <f>'15 družstiev Pretek č. 5'!$B$17</f>
        <v>Partizánske                     MFT</v>
      </c>
      <c r="M34">
        <v>7</v>
      </c>
      <c r="N34" t="e">
        <f t="shared" si="13"/>
        <v>#N/A</v>
      </c>
      <c r="O34" t="e">
        <f t="shared" si="14"/>
        <v>#N/A</v>
      </c>
      <c r="S34">
        <f>'15 družstiev Pretek č. 5'!I18</f>
        <v>0</v>
      </c>
      <c r="T34">
        <f>'15 družstiev Pretek č. 5'!I17</f>
        <v>0</v>
      </c>
      <c r="U34" t="str">
        <f>'15 družstiev Pretek č. 5'!$B$17</f>
        <v>Partizánske                     MFT</v>
      </c>
      <c r="V34">
        <v>7</v>
      </c>
      <c r="W34" t="e">
        <f t="shared" si="15"/>
        <v>#N/A</v>
      </c>
      <c r="X34" t="e">
        <f t="shared" si="16"/>
        <v>#N/A</v>
      </c>
      <c r="AB34">
        <f>'15 družstiev Pretek č. 5'!L18</f>
        <v>0</v>
      </c>
      <c r="AC34">
        <f>'15 družstiev Pretek č. 5'!L17</f>
        <v>0</v>
      </c>
      <c r="AD34" t="str">
        <f>'15 družstiev Pretek č. 5'!$B$17</f>
        <v>Partizánske                     MFT</v>
      </c>
      <c r="AE34">
        <v>7</v>
      </c>
      <c r="AF34" t="e">
        <f t="shared" si="17"/>
        <v>#N/A</v>
      </c>
      <c r="AG34" t="e">
        <f t="shared" si="18"/>
        <v>#N/A</v>
      </c>
    </row>
    <row r="35" spans="1:33" x14ac:dyDescent="0.25">
      <c r="A35">
        <f>'15 družstiev Pretek č. 5'!C20</f>
        <v>0</v>
      </c>
      <c r="B35">
        <f>'15 družstiev Pretek č. 5'!C19</f>
        <v>0</v>
      </c>
      <c r="C35" t="str">
        <f>'15 družstiev Pretek č. 5'!$B$19</f>
        <v>Šamorín                          NLF Rybostrov</v>
      </c>
      <c r="D35">
        <v>8</v>
      </c>
      <c r="E35" t="e">
        <f t="shared" si="11"/>
        <v>#N/A</v>
      </c>
      <c r="F35" t="e">
        <f t="shared" si="12"/>
        <v>#N/A</v>
      </c>
      <c r="J35">
        <f>'15 družstiev Pretek č. 5'!F20</f>
        <v>0</v>
      </c>
      <c r="K35">
        <f>'15 družstiev Pretek č. 5'!F19</f>
        <v>0</v>
      </c>
      <c r="L35" t="str">
        <f>'15 družstiev Pretek č. 5'!$B$19</f>
        <v>Šamorín                          NLF Rybostrov</v>
      </c>
      <c r="M35">
        <v>8</v>
      </c>
      <c r="N35" t="e">
        <f t="shared" si="13"/>
        <v>#N/A</v>
      </c>
      <c r="O35" t="e">
        <f t="shared" si="14"/>
        <v>#N/A</v>
      </c>
      <c r="S35">
        <f>'15 družstiev Pretek č. 5'!I20</f>
        <v>0</v>
      </c>
      <c r="T35">
        <f>'15 družstiev Pretek č. 5'!I19</f>
        <v>0</v>
      </c>
      <c r="U35" t="str">
        <f>'15 družstiev Pretek č. 5'!$B$19</f>
        <v>Šamorín                          NLF Rybostrov</v>
      </c>
      <c r="V35">
        <v>8</v>
      </c>
      <c r="W35" t="e">
        <f t="shared" si="15"/>
        <v>#N/A</v>
      </c>
      <c r="X35" t="e">
        <f t="shared" si="16"/>
        <v>#N/A</v>
      </c>
      <c r="AB35">
        <f>'15 družstiev Pretek č. 5'!L20</f>
        <v>0</v>
      </c>
      <c r="AC35">
        <f>'15 družstiev Pretek č. 5'!L19</f>
        <v>0</v>
      </c>
      <c r="AD35" t="str">
        <f>'15 družstiev Pretek č. 5'!$B$19</f>
        <v>Šamorín                          NLF Rybostrov</v>
      </c>
      <c r="AE35">
        <v>8</v>
      </c>
      <c r="AF35" t="e">
        <f t="shared" si="17"/>
        <v>#N/A</v>
      </c>
      <c r="AG35" t="e">
        <f t="shared" si="18"/>
        <v>#N/A</v>
      </c>
    </row>
    <row r="36" spans="1:33" x14ac:dyDescent="0.25">
      <c r="A36">
        <f>'15 družstiev Pretek č. 5'!C22</f>
        <v>0</v>
      </c>
      <c r="B36">
        <f>'15 družstiev Pretek č. 5'!C21</f>
        <v>0</v>
      </c>
      <c r="C36" t="str">
        <f>'15 družstiev Pretek č. 5'!$B$21</f>
        <v>Turčianske Teplice A      Cyril a Metod</v>
      </c>
      <c r="D36">
        <v>9</v>
      </c>
      <c r="E36" t="e">
        <f t="shared" si="11"/>
        <v>#N/A</v>
      </c>
      <c r="F36" t="e">
        <f t="shared" si="12"/>
        <v>#N/A</v>
      </c>
      <c r="J36">
        <f>'15 družstiev Pretek č. 5'!F22</f>
        <v>0</v>
      </c>
      <c r="K36">
        <f>'15 družstiev Pretek č. 5'!F21</f>
        <v>0</v>
      </c>
      <c r="L36" t="str">
        <f>'15 družstiev Pretek č. 5'!$B$21</f>
        <v>Turčianske Teplice A      Cyril a Metod</v>
      </c>
      <c r="M36">
        <v>9</v>
      </c>
      <c r="N36" t="e">
        <f t="shared" si="13"/>
        <v>#N/A</v>
      </c>
      <c r="O36" t="e">
        <f t="shared" si="14"/>
        <v>#N/A</v>
      </c>
      <c r="S36">
        <f>'15 družstiev Pretek č. 5'!I22</f>
        <v>0</v>
      </c>
      <c r="T36">
        <f>'15 družstiev Pretek č. 5'!I21</f>
        <v>0</v>
      </c>
      <c r="U36" t="str">
        <f>'15 družstiev Pretek č. 5'!$B$21</f>
        <v>Turčianske Teplice A      Cyril a Metod</v>
      </c>
      <c r="V36">
        <v>9</v>
      </c>
      <c r="W36" t="e">
        <f t="shared" si="15"/>
        <v>#N/A</v>
      </c>
      <c r="X36" t="e">
        <f t="shared" si="16"/>
        <v>#N/A</v>
      </c>
      <c r="AB36">
        <f>'15 družstiev Pretek č. 5'!L22</f>
        <v>0</v>
      </c>
      <c r="AC36">
        <f>'15 družstiev Pretek č. 5'!L21</f>
        <v>0</v>
      </c>
      <c r="AD36" t="str">
        <f>'15 družstiev Pretek č. 5'!$B$21</f>
        <v>Turčianske Teplice A      Cyril a Metod</v>
      </c>
      <c r="AE36">
        <v>9</v>
      </c>
      <c r="AF36" t="e">
        <f t="shared" si="17"/>
        <v>#N/A</v>
      </c>
      <c r="AG36" t="e">
        <f t="shared" si="18"/>
        <v>#N/A</v>
      </c>
    </row>
    <row r="37" spans="1:33" x14ac:dyDescent="0.25">
      <c r="A37">
        <f>'15 družstiev Pretek č. 5'!C24</f>
        <v>0</v>
      </c>
      <c r="B37">
        <f>'15 družstiev Pretek č. 5'!C23</f>
        <v>0</v>
      </c>
      <c r="C37" t="str">
        <f>'15 družstiev Pretek č. 5'!$B$23</f>
        <v>Turčianske Teplice B    TEAM MAVER</v>
      </c>
      <c r="D37">
        <v>10</v>
      </c>
      <c r="E37" t="e">
        <f t="shared" si="11"/>
        <v>#N/A</v>
      </c>
      <c r="F37" t="e">
        <f t="shared" si="12"/>
        <v>#N/A</v>
      </c>
      <c r="J37">
        <f>'15 družstiev Pretek č. 5'!F24</f>
        <v>0</v>
      </c>
      <c r="K37">
        <f>'15 družstiev Pretek č. 5'!F23</f>
        <v>0</v>
      </c>
      <c r="L37" t="str">
        <f>'15 družstiev Pretek č. 5'!$B$23</f>
        <v>Turčianske Teplice B    TEAM MAVER</v>
      </c>
      <c r="M37">
        <v>10</v>
      </c>
      <c r="N37" t="e">
        <f t="shared" si="13"/>
        <v>#N/A</v>
      </c>
      <c r="O37" t="e">
        <f t="shared" si="14"/>
        <v>#N/A</v>
      </c>
      <c r="S37">
        <f>'15 družstiev Pretek č. 5'!I24</f>
        <v>0</v>
      </c>
      <c r="T37">
        <f>'15 družstiev Pretek č. 5'!I23</f>
        <v>0</v>
      </c>
      <c r="U37" t="str">
        <f>'15 družstiev Pretek č. 5'!$B$23</f>
        <v>Turčianske Teplice B    TEAM MAVER</v>
      </c>
      <c r="V37">
        <v>10</v>
      </c>
      <c r="W37" t="e">
        <f t="shared" si="15"/>
        <v>#N/A</v>
      </c>
      <c r="X37" t="e">
        <f t="shared" si="16"/>
        <v>#N/A</v>
      </c>
      <c r="AB37">
        <f>'15 družstiev Pretek č. 5'!L24</f>
        <v>0</v>
      </c>
      <c r="AC37">
        <f>'15 družstiev Pretek č. 5'!L23</f>
        <v>0</v>
      </c>
      <c r="AD37" t="str">
        <f>'15 družstiev Pretek č. 5'!$B$23</f>
        <v>Turčianske Teplice B    TEAM MAVER</v>
      </c>
      <c r="AE37">
        <v>10</v>
      </c>
      <c r="AF37" t="e">
        <f t="shared" si="17"/>
        <v>#N/A</v>
      </c>
      <c r="AG37" t="e">
        <f t="shared" si="18"/>
        <v>#N/A</v>
      </c>
    </row>
    <row r="38" spans="1:33" x14ac:dyDescent="0.25">
      <c r="A38">
        <f>'15 družstiev Pretek č. 5'!C26</f>
        <v>0</v>
      </c>
      <c r="B38">
        <f>'15 družstiev Pretek č. 5'!C25</f>
        <v>0</v>
      </c>
      <c r="C38" t="str">
        <f>'15 družstiev Pretek č. 5'!$B$25</f>
        <v>Veľký Meder</v>
      </c>
      <c r="D38">
        <v>11</v>
      </c>
      <c r="E38" t="e">
        <f t="shared" si="11"/>
        <v>#N/A</v>
      </c>
      <c r="F38" t="e">
        <f t="shared" si="12"/>
        <v>#N/A</v>
      </c>
      <c r="J38">
        <f>'15 družstiev Pretek č. 5'!F26</f>
        <v>0</v>
      </c>
      <c r="K38">
        <f>'15 družstiev Pretek č. 5'!F25</f>
        <v>0</v>
      </c>
      <c r="L38" t="str">
        <f>'15 družstiev Pretek č. 5'!$B$25</f>
        <v>Veľký Meder</v>
      </c>
      <c r="M38">
        <v>11</v>
      </c>
      <c r="N38" t="e">
        <f t="shared" si="13"/>
        <v>#N/A</v>
      </c>
      <c r="O38" t="e">
        <f t="shared" si="14"/>
        <v>#N/A</v>
      </c>
      <c r="S38">
        <f>'15 družstiev Pretek č. 5'!I26</f>
        <v>0</v>
      </c>
      <c r="T38">
        <f>'15 družstiev Pretek č. 5'!I25</f>
        <v>0</v>
      </c>
      <c r="U38" t="str">
        <f>'15 družstiev Pretek č. 5'!$B$25</f>
        <v>Veľký Meder</v>
      </c>
      <c r="V38">
        <v>11</v>
      </c>
      <c r="W38" t="e">
        <f t="shared" si="15"/>
        <v>#N/A</v>
      </c>
      <c r="X38" t="e">
        <f t="shared" si="16"/>
        <v>#N/A</v>
      </c>
      <c r="AB38">
        <f>'15 družstiev Pretek č. 5'!L26</f>
        <v>0</v>
      </c>
      <c r="AC38">
        <f>'15 družstiev Pretek č. 5'!L25</f>
        <v>0</v>
      </c>
      <c r="AD38" t="str">
        <f>'15 družstiev Pretek č. 5'!$B$25</f>
        <v>Veľký Meder</v>
      </c>
      <c r="AE38">
        <v>11</v>
      </c>
      <c r="AF38" t="e">
        <f t="shared" si="17"/>
        <v>#N/A</v>
      </c>
      <c r="AG38" t="e">
        <f t="shared" si="18"/>
        <v>#N/A</v>
      </c>
    </row>
    <row r="39" spans="1:33" x14ac:dyDescent="0.25">
      <c r="A39">
        <f>'15 družstiev Pretek č. 5'!C28</f>
        <v>0</v>
      </c>
      <c r="B39" t="str">
        <f>'15 družstiev Pretek č. 5'!C27</f>
        <v>D</v>
      </c>
      <c r="C39" t="str">
        <f>'15 družstiev Pretek č. 5'!$B$27</f>
        <v>A</v>
      </c>
      <c r="D39">
        <v>12</v>
      </c>
      <c r="E39" t="e">
        <f t="shared" si="11"/>
        <v>#N/A</v>
      </c>
      <c r="F39" t="e">
        <f t="shared" si="12"/>
        <v>#N/A</v>
      </c>
      <c r="J39">
        <f>'15 družstiev Pretek č. 5'!F28</f>
        <v>0</v>
      </c>
      <c r="K39" t="str">
        <f>'15 družstiev Pretek č. 5'!F27</f>
        <v>E</v>
      </c>
      <c r="L39" t="str">
        <f>'15 družstiev Pretek č. 5'!$B$27</f>
        <v>A</v>
      </c>
      <c r="M39">
        <v>12</v>
      </c>
      <c r="N39" t="e">
        <f t="shared" si="13"/>
        <v>#N/A</v>
      </c>
      <c r="O39" t="e">
        <f t="shared" si="14"/>
        <v>#N/A</v>
      </c>
      <c r="S39">
        <f>'15 družstiev Pretek č. 5'!I28</f>
        <v>0</v>
      </c>
      <c r="T39" t="str">
        <f>'15 družstiev Pretek č. 5'!I27</f>
        <v>F</v>
      </c>
      <c r="U39" t="str">
        <f>'15 družstiev Pretek č. 5'!$B$27</f>
        <v>A</v>
      </c>
      <c r="V39">
        <v>12</v>
      </c>
      <c r="W39" t="e">
        <f t="shared" si="15"/>
        <v>#N/A</v>
      </c>
      <c r="X39" t="e">
        <f t="shared" si="16"/>
        <v>#N/A</v>
      </c>
      <c r="AB39">
        <f>'15 družstiev Pretek č. 5'!L28</f>
        <v>0</v>
      </c>
      <c r="AC39" t="str">
        <f>'15 družstiev Pretek č. 5'!L27</f>
        <v>S</v>
      </c>
      <c r="AD39" t="str">
        <f>'15 družstiev Pretek č. 5'!$B$27</f>
        <v>A</v>
      </c>
      <c r="AE39">
        <v>12</v>
      </c>
      <c r="AF39" t="e">
        <f t="shared" si="17"/>
        <v>#N/A</v>
      </c>
      <c r="AG39" t="e">
        <f t="shared" si="18"/>
        <v>#N/A</v>
      </c>
    </row>
    <row r="40" spans="1:33" x14ac:dyDescent="0.25">
      <c r="A40">
        <f>'15 družstiev Pretek č. 5'!C30</f>
        <v>0</v>
      </c>
      <c r="B40" t="str">
        <f>'15 družstiev Pretek č. 5'!C29</f>
        <v xml:space="preserve">A </v>
      </c>
      <c r="C40" t="str">
        <f>'15 družstiev Pretek č. 5'!$B$29</f>
        <v>B</v>
      </c>
      <c r="D40">
        <v>13</v>
      </c>
      <c r="E40" t="e">
        <f t="shared" si="11"/>
        <v>#N/A</v>
      </c>
      <c r="F40" t="e">
        <f t="shared" si="12"/>
        <v>#N/A</v>
      </c>
      <c r="J40">
        <f>'15 družstiev Pretek č. 5'!F30</f>
        <v>0</v>
      </c>
      <c r="K40" t="str">
        <f>'15 družstiev Pretek č. 5'!F29</f>
        <v>K</v>
      </c>
      <c r="L40" t="str">
        <f>'15 družstiev Pretek č. 5'!$B$29</f>
        <v>B</v>
      </c>
      <c r="M40">
        <v>13</v>
      </c>
      <c r="N40" t="e">
        <f t="shared" si="13"/>
        <v>#N/A</v>
      </c>
      <c r="O40" t="e">
        <f t="shared" si="14"/>
        <v>#N/A</v>
      </c>
      <c r="S40">
        <f>'15 družstiev Pretek č. 5'!I30</f>
        <v>0</v>
      </c>
      <c r="T40" t="str">
        <f>'15 družstiev Pretek č. 5'!I29</f>
        <v xml:space="preserve">L </v>
      </c>
      <c r="U40" t="str">
        <f>'15 družstiev Pretek č. 5'!$B$29</f>
        <v>B</v>
      </c>
      <c r="V40">
        <v>13</v>
      </c>
      <c r="W40" t="e">
        <f t="shared" si="15"/>
        <v>#N/A</v>
      </c>
      <c r="X40" t="e">
        <f t="shared" si="16"/>
        <v>#N/A</v>
      </c>
      <c r="AB40">
        <f>'15 družstiev Pretek č. 5'!L30</f>
        <v>0</v>
      </c>
      <c r="AC40" t="str">
        <f>'15 družstiev Pretek č. 5'!L29</f>
        <v>M</v>
      </c>
      <c r="AD40" t="str">
        <f>'15 družstiev Pretek č. 5'!$B$29</f>
        <v>B</v>
      </c>
      <c r="AE40">
        <v>13</v>
      </c>
      <c r="AF40" t="e">
        <f t="shared" si="17"/>
        <v>#N/A</v>
      </c>
      <c r="AG40" t="e">
        <f t="shared" si="18"/>
        <v>#N/A</v>
      </c>
    </row>
    <row r="41" spans="1:33" x14ac:dyDescent="0.25">
      <c r="A41">
        <f>'15 družstiev Pretek č. 5'!C32</f>
        <v>0</v>
      </c>
      <c r="B41" t="str">
        <f>'15 družstiev Pretek č. 5'!C31</f>
        <v xml:space="preserve">R </v>
      </c>
      <c r="C41" t="str">
        <f>'15 družstiev Pretek č. 5'!$B$31</f>
        <v>C</v>
      </c>
      <c r="D41">
        <v>14</v>
      </c>
      <c r="E41" t="e">
        <f t="shared" si="11"/>
        <v>#N/A</v>
      </c>
      <c r="F41" t="e">
        <f t="shared" si="12"/>
        <v>#N/A</v>
      </c>
      <c r="J41">
        <f>'15 družstiev Pretek č. 5'!F32</f>
        <v>0</v>
      </c>
      <c r="K41" t="str">
        <f>'15 družstiev Pretek č. 5'!F31</f>
        <v>P</v>
      </c>
      <c r="L41" t="str">
        <f>'15 družstiev Pretek č. 5'!$B$31</f>
        <v>C</v>
      </c>
      <c r="M41">
        <v>14</v>
      </c>
      <c r="N41" t="e">
        <f t="shared" si="13"/>
        <v>#N/A</v>
      </c>
      <c r="O41" t="e">
        <f t="shared" si="14"/>
        <v>#N/A</v>
      </c>
      <c r="S41">
        <f>'15 družstiev Pretek č. 5'!I32</f>
        <v>0</v>
      </c>
      <c r="T41" t="str">
        <f>'15 družstiev Pretek č. 5'!I31</f>
        <v>O</v>
      </c>
      <c r="U41" t="str">
        <f>'15 družstiev Pretek č. 5'!$B$31</f>
        <v>C</v>
      </c>
      <c r="V41">
        <v>14</v>
      </c>
      <c r="W41" t="e">
        <f t="shared" si="15"/>
        <v>#N/A</v>
      </c>
      <c r="X41" t="e">
        <f t="shared" si="16"/>
        <v>#N/A</v>
      </c>
      <c r="AB41">
        <f>'15 družstiev Pretek č. 5'!L32</f>
        <v>0</v>
      </c>
      <c r="AC41" t="str">
        <f>'15 družstiev Pretek č. 5'!L31</f>
        <v>N</v>
      </c>
      <c r="AD41" t="str">
        <f>'15 družstiev Pretek č. 5'!$B$31</f>
        <v>C</v>
      </c>
      <c r="AE41">
        <v>14</v>
      </c>
      <c r="AF41" t="e">
        <f t="shared" si="17"/>
        <v>#N/A</v>
      </c>
      <c r="AG41" t="e">
        <f t="shared" si="18"/>
        <v>#N/A</v>
      </c>
    </row>
    <row r="42" spans="1:33" x14ac:dyDescent="0.25">
      <c r="A42">
        <f>'15 družstiev Pretek č. 5'!C34</f>
        <v>0</v>
      </c>
      <c r="B42" t="str">
        <f>'15 družstiev Pretek č. 5'!C33</f>
        <v>J</v>
      </c>
      <c r="C42" t="str">
        <f>'15 družstiev Pretek č. 5'!$B$33</f>
        <v>D</v>
      </c>
      <c r="D42">
        <v>15</v>
      </c>
      <c r="E42" t="e">
        <f t="shared" si="11"/>
        <v>#N/A</v>
      </c>
      <c r="F42" t="e">
        <f t="shared" si="12"/>
        <v>#N/A</v>
      </c>
      <c r="J42">
        <f>'15 družstiev Pretek č. 5'!F34</f>
        <v>0</v>
      </c>
      <c r="K42" t="str">
        <f>'15 družstiev Pretek č. 5'!F33</f>
        <v>I</v>
      </c>
      <c r="L42">
        <f>'15 družstiev Pretek č. 5'!$B$34</f>
        <v>0</v>
      </c>
      <c r="M42">
        <v>15</v>
      </c>
      <c r="N42" t="e">
        <f t="shared" si="13"/>
        <v>#N/A</v>
      </c>
      <c r="O42" t="e">
        <f>VLOOKUP($M42,$J$28:$L$42,COLUMN($C$28:$C$42),0)</f>
        <v>#N/A</v>
      </c>
      <c r="S42">
        <f>'15 družstiev Pretek č. 5'!I34</f>
        <v>0</v>
      </c>
      <c r="T42" t="str">
        <f>'15 družstiev Pretek č. 5'!I33</f>
        <v>H</v>
      </c>
      <c r="U42" t="str">
        <f>'15 družstiev Pretek č. 5'!$B$33</f>
        <v>D</v>
      </c>
      <c r="V42">
        <v>15</v>
      </c>
      <c r="W42" t="e">
        <f t="shared" si="15"/>
        <v>#N/A</v>
      </c>
      <c r="X42" t="e">
        <f t="shared" si="16"/>
        <v>#N/A</v>
      </c>
      <c r="AB42">
        <f>'15 družstiev Pretek č. 5'!L34</f>
        <v>0</v>
      </c>
      <c r="AC42" t="str">
        <f>'15 družstiev Pretek č. 5'!L33</f>
        <v>G</v>
      </c>
      <c r="AD42" t="str">
        <f>'15 družstiev Pretek č. 5'!$B$33</f>
        <v>D</v>
      </c>
      <c r="AE42">
        <v>15</v>
      </c>
      <c r="AF42" t="e">
        <f t="shared" si="17"/>
        <v>#N/A</v>
      </c>
      <c r="AG42" t="e">
        <f t="shared" si="18"/>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65" orientation="portrait" r:id="rId1"/>
  <colBreaks count="2" manualBreakCount="2">
    <brk id="8" max="23" man="1"/>
    <brk id="17" max="23"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H42"/>
  <sheetViews>
    <sheetView workbookViewId="0">
      <selection activeCell="A4" sqref="A4"/>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54"/>
      <c r="B1" s="280" t="s">
        <v>97</v>
      </c>
      <c r="C1" s="280"/>
      <c r="D1" s="280"/>
      <c r="E1" s="280"/>
      <c r="F1" s="280"/>
      <c r="G1" s="281"/>
      <c r="H1" s="50"/>
      <c r="J1" s="54"/>
      <c r="K1" s="280" t="s">
        <v>98</v>
      </c>
      <c r="L1" s="280"/>
      <c r="M1" s="280"/>
      <c r="N1" s="280"/>
      <c r="O1" s="280"/>
      <c r="P1" s="281"/>
      <c r="Q1" s="50"/>
      <c r="S1" s="54"/>
      <c r="T1" s="280" t="s">
        <v>99</v>
      </c>
      <c r="U1" s="280"/>
      <c r="V1" s="280"/>
      <c r="W1" s="280"/>
      <c r="X1" s="280"/>
      <c r="Y1" s="281"/>
      <c r="Z1" s="50"/>
      <c r="AB1" s="54"/>
      <c r="AC1" s="280" t="s">
        <v>100</v>
      </c>
      <c r="AD1" s="280"/>
      <c r="AE1" s="280"/>
      <c r="AF1" s="280"/>
      <c r="AG1" s="280"/>
      <c r="AH1" s="281"/>
    </row>
    <row r="2" spans="1:34" ht="45" customHeight="1" thickBot="1" x14ac:dyDescent="0.3">
      <c r="A2" s="55"/>
      <c r="B2" s="282" t="str">
        <f xml:space="preserve">  '15 družstiev Pretek č. 6'!$C$1</f>
        <v xml:space="preserve">Miesto preteku:  </v>
      </c>
      <c r="C2" s="282"/>
      <c r="D2" s="282"/>
      <c r="E2" s="283" t="str">
        <f>'15 družstiev Pretek č. 6'!$J$1</f>
        <v xml:space="preserve">Dátum :  </v>
      </c>
      <c r="F2" s="283"/>
      <c r="G2" s="284"/>
      <c r="H2" s="56"/>
      <c r="J2" s="55"/>
      <c r="K2" s="282" t="str">
        <f xml:space="preserve">  '15 družstiev Pretek č. 6'!$C$1</f>
        <v xml:space="preserve">Miesto preteku:  </v>
      </c>
      <c r="L2" s="282"/>
      <c r="M2" s="282"/>
      <c r="N2" s="283" t="str">
        <f>'15 družstiev Pretek č. 6'!$J$1</f>
        <v xml:space="preserve">Dátum :  </v>
      </c>
      <c r="O2" s="283"/>
      <c r="P2" s="284"/>
      <c r="Q2" s="56"/>
      <c r="S2" s="55"/>
      <c r="T2" s="282" t="str">
        <f xml:space="preserve">  '15 družstiev Pretek č. 6'!$C$1</f>
        <v xml:space="preserve">Miesto preteku:  </v>
      </c>
      <c r="U2" s="282"/>
      <c r="V2" s="282"/>
      <c r="W2" s="283" t="str">
        <f>'15 družstiev Pretek č. 6'!$J$1</f>
        <v xml:space="preserve">Dátum :  </v>
      </c>
      <c r="X2" s="283"/>
      <c r="Y2" s="284"/>
      <c r="Z2" s="56"/>
      <c r="AB2" s="55"/>
      <c r="AC2" s="282" t="str">
        <f xml:space="preserve">  '15 družstiev Pretek č. 6'!$C$1</f>
        <v xml:space="preserve">Miesto preteku:  </v>
      </c>
      <c r="AD2" s="282"/>
      <c r="AE2" s="282"/>
      <c r="AF2" s="283" t="str">
        <f>'15 družstiev Pretek č. 6'!$J$1</f>
        <v xml:space="preserve">Dátum :  </v>
      </c>
      <c r="AG2" s="283"/>
      <c r="AH2" s="284"/>
    </row>
    <row r="3" spans="1:34" ht="24.9" customHeight="1" thickBot="1" x14ac:dyDescent="0.3">
      <c r="A3" s="57" t="s">
        <v>52</v>
      </c>
      <c r="B3" s="298" t="s">
        <v>53</v>
      </c>
      <c r="C3" s="299"/>
      <c r="D3" s="58" t="s">
        <v>54</v>
      </c>
      <c r="E3" s="59" t="s">
        <v>55</v>
      </c>
      <c r="F3" s="59" t="s">
        <v>56</v>
      </c>
      <c r="G3" s="60" t="s">
        <v>57</v>
      </c>
      <c r="H3" s="61"/>
      <c r="J3" s="57" t="s">
        <v>52</v>
      </c>
      <c r="K3" s="298" t="s">
        <v>53</v>
      </c>
      <c r="L3" s="299"/>
      <c r="M3" s="58" t="s">
        <v>54</v>
      </c>
      <c r="N3" s="59" t="s">
        <v>55</v>
      </c>
      <c r="O3" s="59" t="s">
        <v>56</v>
      </c>
      <c r="P3" s="60" t="s">
        <v>57</v>
      </c>
      <c r="Q3" s="61"/>
      <c r="S3" s="57" t="s">
        <v>52</v>
      </c>
      <c r="T3" s="298" t="s">
        <v>53</v>
      </c>
      <c r="U3" s="299"/>
      <c r="V3" s="58" t="s">
        <v>54</v>
      </c>
      <c r="W3" s="59" t="s">
        <v>55</v>
      </c>
      <c r="X3" s="59" t="s">
        <v>56</v>
      </c>
      <c r="Y3" s="60" t="s">
        <v>57</v>
      </c>
      <c r="Z3" s="61"/>
      <c r="AB3" s="57" t="s">
        <v>52</v>
      </c>
      <c r="AC3" s="298" t="s">
        <v>53</v>
      </c>
      <c r="AD3" s="299"/>
      <c r="AE3" s="58" t="s">
        <v>54</v>
      </c>
      <c r="AF3" s="59" t="s">
        <v>55</v>
      </c>
      <c r="AG3" s="59" t="s">
        <v>56</v>
      </c>
      <c r="AH3" s="60" t="s">
        <v>57</v>
      </c>
    </row>
    <row r="4" spans="1:34" ht="31.5" customHeight="1" thickTop="1" x14ac:dyDescent="0.3">
      <c r="A4" s="62">
        <v>1</v>
      </c>
      <c r="B4" s="300" t="e">
        <f t="shared" ref="B4:B15" si="0">E28</f>
        <v>#N/A</v>
      </c>
      <c r="C4" s="301"/>
      <c r="D4" s="63" t="e">
        <f t="shared" ref="D4:D18" si="1">F28</f>
        <v>#N/A</v>
      </c>
      <c r="E4" s="64"/>
      <c r="F4" s="64"/>
      <c r="G4" s="65"/>
      <c r="J4" s="62">
        <v>1</v>
      </c>
      <c r="K4" s="300" t="e">
        <f t="shared" ref="K4:K15" si="2">N28</f>
        <v>#N/A</v>
      </c>
      <c r="L4" s="301"/>
      <c r="M4" s="63" t="e">
        <f t="shared" ref="M4:M18" si="3">O28</f>
        <v>#N/A</v>
      </c>
      <c r="N4" s="64"/>
      <c r="O4" s="64"/>
      <c r="P4" s="65"/>
      <c r="S4" s="62">
        <v>1</v>
      </c>
      <c r="T4" s="300" t="e">
        <f t="shared" ref="T4:T15" si="4">W28</f>
        <v>#N/A</v>
      </c>
      <c r="U4" s="301"/>
      <c r="V4" s="63" t="e">
        <f t="shared" ref="V4:V18" si="5">X28</f>
        <v>#N/A</v>
      </c>
      <c r="W4" s="64"/>
      <c r="X4" s="64"/>
      <c r="Y4" s="65"/>
      <c r="AB4" s="62">
        <v>1</v>
      </c>
      <c r="AC4" s="300" t="e">
        <f t="shared" ref="AC4:AC15" si="6">AF28</f>
        <v>#N/A</v>
      </c>
      <c r="AD4" s="301"/>
      <c r="AE4" s="63" t="e">
        <f t="shared" ref="AE4:AE18" si="7">AG28</f>
        <v>#N/A</v>
      </c>
      <c r="AF4" s="64"/>
      <c r="AG4" s="64"/>
      <c r="AH4" s="65"/>
    </row>
    <row r="5" spans="1:34" ht="31.5" customHeight="1" x14ac:dyDescent="0.3">
      <c r="A5" s="66">
        <v>2</v>
      </c>
      <c r="B5" s="290" t="e">
        <f t="shared" si="0"/>
        <v>#N/A</v>
      </c>
      <c r="C5" s="291"/>
      <c r="D5" s="67" t="e">
        <f t="shared" si="1"/>
        <v>#N/A</v>
      </c>
      <c r="E5" s="68"/>
      <c r="F5" s="68"/>
      <c r="G5" s="69"/>
      <c r="J5" s="66">
        <v>2</v>
      </c>
      <c r="K5" s="290" t="e">
        <f t="shared" si="2"/>
        <v>#N/A</v>
      </c>
      <c r="L5" s="291"/>
      <c r="M5" s="67" t="e">
        <f t="shared" si="3"/>
        <v>#N/A</v>
      </c>
      <c r="N5" s="68"/>
      <c r="O5" s="68"/>
      <c r="P5" s="69"/>
      <c r="S5" s="66">
        <v>2</v>
      </c>
      <c r="T5" s="290" t="e">
        <f t="shared" si="4"/>
        <v>#N/A</v>
      </c>
      <c r="U5" s="291"/>
      <c r="V5" s="67" t="e">
        <f t="shared" si="5"/>
        <v>#N/A</v>
      </c>
      <c r="W5" s="68"/>
      <c r="X5" s="68"/>
      <c r="Y5" s="69"/>
      <c r="AB5" s="66">
        <v>2</v>
      </c>
      <c r="AC5" s="290" t="e">
        <f t="shared" si="6"/>
        <v>#N/A</v>
      </c>
      <c r="AD5" s="291"/>
      <c r="AE5" s="67" t="e">
        <f t="shared" si="7"/>
        <v>#N/A</v>
      </c>
      <c r="AF5" s="68"/>
      <c r="AG5" s="68"/>
      <c r="AH5" s="69"/>
    </row>
    <row r="6" spans="1:34" ht="31.5" customHeight="1" x14ac:dyDescent="0.3">
      <c r="A6" s="66">
        <v>3</v>
      </c>
      <c r="B6" s="290" t="e">
        <f t="shared" si="0"/>
        <v>#N/A</v>
      </c>
      <c r="C6" s="291"/>
      <c r="D6" s="67" t="e">
        <f t="shared" si="1"/>
        <v>#N/A</v>
      </c>
      <c r="E6" s="68"/>
      <c r="F6" s="68"/>
      <c r="G6" s="69"/>
      <c r="J6" s="66">
        <v>3</v>
      </c>
      <c r="K6" s="290" t="e">
        <f t="shared" si="2"/>
        <v>#N/A</v>
      </c>
      <c r="L6" s="291"/>
      <c r="M6" s="67" t="e">
        <f t="shared" si="3"/>
        <v>#N/A</v>
      </c>
      <c r="N6" s="68"/>
      <c r="O6" s="68"/>
      <c r="P6" s="69"/>
      <c r="S6" s="66">
        <v>3</v>
      </c>
      <c r="T6" s="290" t="e">
        <f t="shared" si="4"/>
        <v>#N/A</v>
      </c>
      <c r="U6" s="291"/>
      <c r="V6" s="67" t="e">
        <f t="shared" si="5"/>
        <v>#N/A</v>
      </c>
      <c r="W6" s="68"/>
      <c r="X6" s="68"/>
      <c r="Y6" s="69"/>
      <c r="AB6" s="66">
        <v>3</v>
      </c>
      <c r="AC6" s="290" t="e">
        <f t="shared" si="6"/>
        <v>#N/A</v>
      </c>
      <c r="AD6" s="291"/>
      <c r="AE6" s="67" t="e">
        <f t="shared" si="7"/>
        <v>#N/A</v>
      </c>
      <c r="AF6" s="68"/>
      <c r="AG6" s="68"/>
      <c r="AH6" s="69"/>
    </row>
    <row r="7" spans="1:34" ht="31.5" customHeight="1" x14ac:dyDescent="0.3">
      <c r="A7" s="66">
        <v>4</v>
      </c>
      <c r="B7" s="290" t="e">
        <f t="shared" si="0"/>
        <v>#N/A</v>
      </c>
      <c r="C7" s="291"/>
      <c r="D7" s="67" t="e">
        <f t="shared" si="1"/>
        <v>#N/A</v>
      </c>
      <c r="E7" s="68"/>
      <c r="F7" s="68"/>
      <c r="G7" s="69"/>
      <c r="J7" s="66">
        <v>4</v>
      </c>
      <c r="K7" s="290" t="e">
        <f t="shared" si="2"/>
        <v>#N/A</v>
      </c>
      <c r="L7" s="291"/>
      <c r="M7" s="67" t="e">
        <f t="shared" si="3"/>
        <v>#N/A</v>
      </c>
      <c r="N7" s="68"/>
      <c r="O7" s="68"/>
      <c r="P7" s="69"/>
      <c r="S7" s="66">
        <v>4</v>
      </c>
      <c r="T7" s="290" t="e">
        <f t="shared" si="4"/>
        <v>#N/A</v>
      </c>
      <c r="U7" s="291"/>
      <c r="V7" s="67" t="e">
        <f t="shared" si="5"/>
        <v>#N/A</v>
      </c>
      <c r="W7" s="68"/>
      <c r="X7" s="68"/>
      <c r="Y7" s="69"/>
      <c r="AB7" s="66">
        <v>4</v>
      </c>
      <c r="AC7" s="290" t="e">
        <f t="shared" si="6"/>
        <v>#N/A</v>
      </c>
      <c r="AD7" s="291"/>
      <c r="AE7" s="67" t="e">
        <f t="shared" si="7"/>
        <v>#N/A</v>
      </c>
      <c r="AF7" s="68"/>
      <c r="AG7" s="68"/>
      <c r="AH7" s="69"/>
    </row>
    <row r="8" spans="1:34" ht="31.5" customHeight="1" x14ac:dyDescent="0.3">
      <c r="A8" s="66">
        <v>5</v>
      </c>
      <c r="B8" s="290" t="e">
        <f t="shared" si="0"/>
        <v>#N/A</v>
      </c>
      <c r="C8" s="291"/>
      <c r="D8" s="67" t="e">
        <f t="shared" si="1"/>
        <v>#N/A</v>
      </c>
      <c r="E8" s="68"/>
      <c r="F8" s="68"/>
      <c r="G8" s="69"/>
      <c r="J8" s="66">
        <v>5</v>
      </c>
      <c r="K8" s="290" t="e">
        <f t="shared" si="2"/>
        <v>#N/A</v>
      </c>
      <c r="L8" s="291"/>
      <c r="M8" s="67" t="e">
        <f t="shared" si="3"/>
        <v>#N/A</v>
      </c>
      <c r="N8" s="68"/>
      <c r="O8" s="68"/>
      <c r="P8" s="69"/>
      <c r="S8" s="66">
        <v>5</v>
      </c>
      <c r="T8" s="290" t="e">
        <f t="shared" si="4"/>
        <v>#N/A</v>
      </c>
      <c r="U8" s="291"/>
      <c r="V8" s="67" t="e">
        <f t="shared" si="5"/>
        <v>#N/A</v>
      </c>
      <c r="W8" s="68"/>
      <c r="X8" s="68"/>
      <c r="Y8" s="69"/>
      <c r="AB8" s="66">
        <v>5</v>
      </c>
      <c r="AC8" s="290" t="e">
        <f t="shared" si="6"/>
        <v>#N/A</v>
      </c>
      <c r="AD8" s="291"/>
      <c r="AE8" s="67" t="e">
        <f t="shared" si="7"/>
        <v>#N/A</v>
      </c>
      <c r="AF8" s="68"/>
      <c r="AG8" s="68"/>
      <c r="AH8" s="69"/>
    </row>
    <row r="9" spans="1:34" ht="31.5" customHeight="1" x14ac:dyDescent="0.3">
      <c r="A9" s="66">
        <v>6</v>
      </c>
      <c r="B9" s="290" t="e">
        <f t="shared" si="0"/>
        <v>#N/A</v>
      </c>
      <c r="C9" s="291"/>
      <c r="D9" s="67" t="e">
        <f t="shared" si="1"/>
        <v>#N/A</v>
      </c>
      <c r="E9" s="68"/>
      <c r="F9" s="70"/>
      <c r="G9" s="69"/>
      <c r="J9" s="66">
        <v>6</v>
      </c>
      <c r="K9" s="290" t="e">
        <f t="shared" si="2"/>
        <v>#N/A</v>
      </c>
      <c r="L9" s="291"/>
      <c r="M9" s="67" t="e">
        <f t="shared" si="3"/>
        <v>#N/A</v>
      </c>
      <c r="N9" s="68"/>
      <c r="O9" s="70"/>
      <c r="P9" s="69"/>
      <c r="S9" s="66">
        <v>6</v>
      </c>
      <c r="T9" s="290" t="e">
        <f t="shared" si="4"/>
        <v>#N/A</v>
      </c>
      <c r="U9" s="291"/>
      <c r="V9" s="67" t="e">
        <f t="shared" si="5"/>
        <v>#N/A</v>
      </c>
      <c r="W9" s="68"/>
      <c r="X9" s="70"/>
      <c r="Y9" s="69"/>
      <c r="AB9" s="66">
        <v>6</v>
      </c>
      <c r="AC9" s="290" t="e">
        <f t="shared" si="6"/>
        <v>#N/A</v>
      </c>
      <c r="AD9" s="291"/>
      <c r="AE9" s="67" t="e">
        <f t="shared" si="7"/>
        <v>#N/A</v>
      </c>
      <c r="AF9" s="68"/>
      <c r="AG9" s="70"/>
      <c r="AH9" s="69"/>
    </row>
    <row r="10" spans="1:34" ht="31.5" customHeight="1" x14ac:dyDescent="0.3">
      <c r="A10" s="66">
        <v>7</v>
      </c>
      <c r="B10" s="290" t="e">
        <f t="shared" si="0"/>
        <v>#N/A</v>
      </c>
      <c r="C10" s="291"/>
      <c r="D10" s="67" t="e">
        <f t="shared" si="1"/>
        <v>#N/A</v>
      </c>
      <c r="E10" s="68"/>
      <c r="F10" s="68"/>
      <c r="G10" s="69"/>
      <c r="J10" s="66">
        <v>7</v>
      </c>
      <c r="K10" s="290" t="e">
        <f t="shared" si="2"/>
        <v>#N/A</v>
      </c>
      <c r="L10" s="291"/>
      <c r="M10" s="67" t="e">
        <f t="shared" si="3"/>
        <v>#N/A</v>
      </c>
      <c r="N10" s="68"/>
      <c r="O10" s="68"/>
      <c r="P10" s="69"/>
      <c r="S10" s="66">
        <v>7</v>
      </c>
      <c r="T10" s="290" t="e">
        <f t="shared" si="4"/>
        <v>#N/A</v>
      </c>
      <c r="U10" s="291"/>
      <c r="V10" s="67" t="e">
        <f t="shared" si="5"/>
        <v>#N/A</v>
      </c>
      <c r="W10" s="68"/>
      <c r="X10" s="68"/>
      <c r="Y10" s="69"/>
      <c r="AB10" s="66">
        <v>7</v>
      </c>
      <c r="AC10" s="290" t="e">
        <f t="shared" si="6"/>
        <v>#N/A</v>
      </c>
      <c r="AD10" s="291"/>
      <c r="AE10" s="67" t="e">
        <f t="shared" si="7"/>
        <v>#N/A</v>
      </c>
      <c r="AF10" s="68"/>
      <c r="AG10" s="68"/>
      <c r="AH10" s="69"/>
    </row>
    <row r="11" spans="1:34" ht="31.5" customHeight="1" x14ac:dyDescent="0.3">
      <c r="A11" s="66">
        <v>8</v>
      </c>
      <c r="B11" s="290" t="e">
        <f t="shared" si="0"/>
        <v>#N/A</v>
      </c>
      <c r="C11" s="291"/>
      <c r="D11" s="67" t="e">
        <f t="shared" si="1"/>
        <v>#N/A</v>
      </c>
      <c r="E11" s="68"/>
      <c r="F11" s="68"/>
      <c r="G11" s="69"/>
      <c r="J11" s="66">
        <v>8</v>
      </c>
      <c r="K11" s="290" t="e">
        <f t="shared" si="2"/>
        <v>#N/A</v>
      </c>
      <c r="L11" s="291"/>
      <c r="M11" s="67" t="e">
        <f t="shared" si="3"/>
        <v>#N/A</v>
      </c>
      <c r="N11" s="68"/>
      <c r="O11" s="68"/>
      <c r="P11" s="69"/>
      <c r="S11" s="66">
        <v>8</v>
      </c>
      <c r="T11" s="290" t="e">
        <f t="shared" si="4"/>
        <v>#N/A</v>
      </c>
      <c r="U11" s="291"/>
      <c r="V11" s="67" t="e">
        <f t="shared" si="5"/>
        <v>#N/A</v>
      </c>
      <c r="W11" s="68"/>
      <c r="X11" s="68"/>
      <c r="Y11" s="69"/>
      <c r="AB11" s="66">
        <v>8</v>
      </c>
      <c r="AC11" s="290" t="e">
        <f t="shared" si="6"/>
        <v>#N/A</v>
      </c>
      <c r="AD11" s="291"/>
      <c r="AE11" s="67" t="e">
        <f t="shared" si="7"/>
        <v>#N/A</v>
      </c>
      <c r="AF11" s="68"/>
      <c r="AG11" s="68"/>
      <c r="AH11" s="69"/>
    </row>
    <row r="12" spans="1:34" ht="31.5" customHeight="1" x14ac:dyDescent="0.3">
      <c r="A12" s="66">
        <v>9</v>
      </c>
      <c r="B12" s="290" t="e">
        <f t="shared" si="0"/>
        <v>#N/A</v>
      </c>
      <c r="C12" s="291"/>
      <c r="D12" s="67" t="e">
        <f t="shared" si="1"/>
        <v>#N/A</v>
      </c>
      <c r="E12" s="68"/>
      <c r="F12" s="68"/>
      <c r="G12" s="69"/>
      <c r="J12" s="66">
        <v>9</v>
      </c>
      <c r="K12" s="290" t="e">
        <f t="shared" si="2"/>
        <v>#N/A</v>
      </c>
      <c r="L12" s="291"/>
      <c r="M12" s="67" t="e">
        <f t="shared" si="3"/>
        <v>#N/A</v>
      </c>
      <c r="N12" s="68"/>
      <c r="O12" s="68"/>
      <c r="P12" s="69"/>
      <c r="S12" s="66">
        <v>9</v>
      </c>
      <c r="T12" s="290" t="e">
        <f t="shared" si="4"/>
        <v>#N/A</v>
      </c>
      <c r="U12" s="291"/>
      <c r="V12" s="67" t="e">
        <f t="shared" si="5"/>
        <v>#N/A</v>
      </c>
      <c r="W12" s="68"/>
      <c r="X12" s="68"/>
      <c r="Y12" s="69"/>
      <c r="AB12" s="66">
        <v>9</v>
      </c>
      <c r="AC12" s="290" t="e">
        <f t="shared" si="6"/>
        <v>#N/A</v>
      </c>
      <c r="AD12" s="291"/>
      <c r="AE12" s="67" t="e">
        <f t="shared" si="7"/>
        <v>#N/A</v>
      </c>
      <c r="AF12" s="68"/>
      <c r="AG12" s="68"/>
      <c r="AH12" s="69"/>
    </row>
    <row r="13" spans="1:34" ht="31.5" customHeight="1" x14ac:dyDescent="0.3">
      <c r="A13" s="66">
        <v>10</v>
      </c>
      <c r="B13" s="290" t="e">
        <f t="shared" si="0"/>
        <v>#N/A</v>
      </c>
      <c r="C13" s="291"/>
      <c r="D13" s="67" t="e">
        <f t="shared" si="1"/>
        <v>#N/A</v>
      </c>
      <c r="E13" s="68"/>
      <c r="F13" s="68"/>
      <c r="G13" s="69"/>
      <c r="J13" s="66">
        <v>10</v>
      </c>
      <c r="K13" s="290" t="e">
        <f t="shared" si="2"/>
        <v>#N/A</v>
      </c>
      <c r="L13" s="291"/>
      <c r="M13" s="67" t="e">
        <f t="shared" si="3"/>
        <v>#N/A</v>
      </c>
      <c r="N13" s="68"/>
      <c r="O13" s="68"/>
      <c r="P13" s="69"/>
      <c r="S13" s="66">
        <v>10</v>
      </c>
      <c r="T13" s="290" t="e">
        <f t="shared" si="4"/>
        <v>#N/A</v>
      </c>
      <c r="U13" s="291"/>
      <c r="V13" s="67" t="e">
        <f t="shared" si="5"/>
        <v>#N/A</v>
      </c>
      <c r="W13" s="68"/>
      <c r="X13" s="68"/>
      <c r="Y13" s="69"/>
      <c r="AB13" s="66">
        <v>10</v>
      </c>
      <c r="AC13" s="290" t="e">
        <f t="shared" si="6"/>
        <v>#N/A</v>
      </c>
      <c r="AD13" s="291"/>
      <c r="AE13" s="67" t="e">
        <f t="shared" si="7"/>
        <v>#N/A</v>
      </c>
      <c r="AF13" s="68"/>
      <c r="AG13" s="68"/>
      <c r="AH13" s="69"/>
    </row>
    <row r="14" spans="1:34" ht="31.5" customHeight="1" thickBot="1" x14ac:dyDescent="0.35">
      <c r="A14" s="66">
        <v>11</v>
      </c>
      <c r="B14" s="290" t="e">
        <f t="shared" si="0"/>
        <v>#N/A</v>
      </c>
      <c r="C14" s="291"/>
      <c r="D14" s="67" t="e">
        <f t="shared" si="1"/>
        <v>#N/A</v>
      </c>
      <c r="E14" s="68"/>
      <c r="F14" s="68"/>
      <c r="G14" s="69"/>
      <c r="J14" s="66">
        <v>11</v>
      </c>
      <c r="K14" s="290" t="e">
        <f t="shared" si="2"/>
        <v>#N/A</v>
      </c>
      <c r="L14" s="291"/>
      <c r="M14" s="67" t="e">
        <f t="shared" si="3"/>
        <v>#N/A</v>
      </c>
      <c r="N14" s="68"/>
      <c r="O14" s="68"/>
      <c r="P14" s="69"/>
      <c r="S14" s="66">
        <v>11</v>
      </c>
      <c r="T14" s="290" t="e">
        <f t="shared" si="4"/>
        <v>#N/A</v>
      </c>
      <c r="U14" s="291"/>
      <c r="V14" s="67" t="e">
        <f t="shared" si="5"/>
        <v>#N/A</v>
      </c>
      <c r="W14" s="68"/>
      <c r="X14" s="68"/>
      <c r="Y14" s="69"/>
      <c r="AB14" s="66">
        <v>11</v>
      </c>
      <c r="AC14" s="290" t="e">
        <f t="shared" si="6"/>
        <v>#N/A</v>
      </c>
      <c r="AD14" s="291"/>
      <c r="AE14" s="67" t="e">
        <f t="shared" si="7"/>
        <v>#N/A</v>
      </c>
      <c r="AF14" s="68"/>
      <c r="AG14" s="68"/>
      <c r="AH14" s="69"/>
    </row>
    <row r="15" spans="1:34" ht="31.5" hidden="1" customHeight="1" x14ac:dyDescent="0.3">
      <c r="A15" s="66">
        <v>12</v>
      </c>
      <c r="B15" s="290" t="e">
        <f t="shared" si="0"/>
        <v>#N/A</v>
      </c>
      <c r="C15" s="291"/>
      <c r="D15" s="67" t="e">
        <f t="shared" si="1"/>
        <v>#N/A</v>
      </c>
      <c r="E15" s="68"/>
      <c r="F15" s="68"/>
      <c r="G15" s="69"/>
      <c r="J15" s="66">
        <v>12</v>
      </c>
      <c r="K15" s="290" t="e">
        <f t="shared" si="2"/>
        <v>#N/A</v>
      </c>
      <c r="L15" s="291"/>
      <c r="M15" s="67" t="e">
        <f t="shared" si="3"/>
        <v>#N/A</v>
      </c>
      <c r="N15" s="68"/>
      <c r="O15" s="68"/>
      <c r="P15" s="69"/>
      <c r="S15" s="66">
        <v>12</v>
      </c>
      <c r="T15" s="290" t="e">
        <f t="shared" si="4"/>
        <v>#N/A</v>
      </c>
      <c r="U15" s="291"/>
      <c r="V15" s="67" t="e">
        <f t="shared" si="5"/>
        <v>#N/A</v>
      </c>
      <c r="W15" s="68"/>
      <c r="X15" s="68"/>
      <c r="Y15" s="69"/>
      <c r="AB15" s="66">
        <v>12</v>
      </c>
      <c r="AC15" s="290" t="e">
        <f t="shared" si="6"/>
        <v>#N/A</v>
      </c>
      <c r="AD15" s="291"/>
      <c r="AE15" s="67" t="e">
        <f t="shared" si="7"/>
        <v>#N/A</v>
      </c>
      <c r="AF15" s="68"/>
      <c r="AG15" s="68"/>
      <c r="AH15" s="69"/>
    </row>
    <row r="16" spans="1:34" ht="31.5" hidden="1" customHeight="1" x14ac:dyDescent="0.3">
      <c r="A16" s="66">
        <v>13</v>
      </c>
      <c r="B16" s="290" t="e">
        <f t="shared" ref="B16:B18" si="8">E40</f>
        <v>#N/A</v>
      </c>
      <c r="C16" s="291"/>
      <c r="D16" s="67" t="e">
        <f t="shared" si="1"/>
        <v>#N/A</v>
      </c>
      <c r="E16" s="68"/>
      <c r="F16" s="68"/>
      <c r="G16" s="69"/>
      <c r="J16" s="66">
        <v>13</v>
      </c>
      <c r="K16" s="290" t="e">
        <f t="shared" ref="K16:K18" si="9">N40</f>
        <v>#N/A</v>
      </c>
      <c r="L16" s="291"/>
      <c r="M16" s="67" t="e">
        <f t="shared" si="3"/>
        <v>#N/A</v>
      </c>
      <c r="N16" s="68"/>
      <c r="O16" s="68"/>
      <c r="P16" s="69"/>
      <c r="S16" s="66">
        <v>13</v>
      </c>
      <c r="T16" s="290" t="e">
        <f t="shared" ref="T16:T18" si="10">W40</f>
        <v>#N/A</v>
      </c>
      <c r="U16" s="291"/>
      <c r="V16" s="67" t="e">
        <f t="shared" si="5"/>
        <v>#N/A</v>
      </c>
      <c r="W16" s="68"/>
      <c r="X16" s="68"/>
      <c r="Y16" s="69"/>
      <c r="AB16" s="66">
        <v>13</v>
      </c>
      <c r="AC16" s="290" t="e">
        <f t="shared" ref="AC16:AC18" si="11">AF40</f>
        <v>#N/A</v>
      </c>
      <c r="AD16" s="291"/>
      <c r="AE16" s="67" t="e">
        <f t="shared" si="7"/>
        <v>#N/A</v>
      </c>
      <c r="AF16" s="68"/>
      <c r="AG16" s="68"/>
      <c r="AH16" s="69"/>
    </row>
    <row r="17" spans="1:34" ht="31.5" hidden="1" customHeight="1" x14ac:dyDescent="0.3">
      <c r="A17" s="66">
        <v>14</v>
      </c>
      <c r="B17" s="290" t="e">
        <f t="shared" si="8"/>
        <v>#N/A</v>
      </c>
      <c r="C17" s="291"/>
      <c r="D17" s="67" t="e">
        <f t="shared" si="1"/>
        <v>#N/A</v>
      </c>
      <c r="E17" s="73"/>
      <c r="F17" s="73"/>
      <c r="G17" s="74"/>
      <c r="J17" s="66">
        <v>14</v>
      </c>
      <c r="K17" s="290" t="e">
        <f t="shared" si="9"/>
        <v>#N/A</v>
      </c>
      <c r="L17" s="291"/>
      <c r="M17" s="67" t="e">
        <f t="shared" si="3"/>
        <v>#N/A</v>
      </c>
      <c r="N17" s="73"/>
      <c r="O17" s="73"/>
      <c r="P17" s="74"/>
      <c r="S17" s="66">
        <v>14</v>
      </c>
      <c r="T17" s="290" t="e">
        <f t="shared" si="10"/>
        <v>#N/A</v>
      </c>
      <c r="U17" s="291"/>
      <c r="V17" s="67" t="e">
        <f t="shared" si="5"/>
        <v>#N/A</v>
      </c>
      <c r="W17" s="73"/>
      <c r="X17" s="73"/>
      <c r="Y17" s="74"/>
      <c r="AB17" s="66">
        <v>14</v>
      </c>
      <c r="AC17" s="290" t="e">
        <f t="shared" si="11"/>
        <v>#N/A</v>
      </c>
      <c r="AD17" s="291"/>
      <c r="AE17" s="67" t="e">
        <f t="shared" si="7"/>
        <v>#N/A</v>
      </c>
      <c r="AF17" s="73"/>
      <c r="AG17" s="73"/>
      <c r="AH17" s="74"/>
    </row>
    <row r="18" spans="1:34" ht="31.5" hidden="1" customHeight="1" x14ac:dyDescent="0.3">
      <c r="A18" s="66">
        <v>15</v>
      </c>
      <c r="B18" s="290" t="e">
        <f t="shared" si="8"/>
        <v>#N/A</v>
      </c>
      <c r="C18" s="291"/>
      <c r="D18" s="67" t="e">
        <f t="shared" si="1"/>
        <v>#N/A</v>
      </c>
      <c r="E18" s="68"/>
      <c r="F18" s="68"/>
      <c r="G18" s="69"/>
      <c r="J18" s="66">
        <v>15</v>
      </c>
      <c r="K18" s="290" t="e">
        <f t="shared" si="9"/>
        <v>#N/A</v>
      </c>
      <c r="L18" s="291"/>
      <c r="M18" s="67" t="e">
        <f t="shared" si="3"/>
        <v>#N/A</v>
      </c>
      <c r="N18" s="68"/>
      <c r="O18" s="68"/>
      <c r="P18" s="69"/>
      <c r="S18" s="66">
        <v>15</v>
      </c>
      <c r="T18" s="290" t="e">
        <f t="shared" si="10"/>
        <v>#N/A</v>
      </c>
      <c r="U18" s="291"/>
      <c r="V18" s="67" t="e">
        <f t="shared" si="5"/>
        <v>#N/A</v>
      </c>
      <c r="W18" s="68"/>
      <c r="X18" s="68"/>
      <c r="Y18" s="69"/>
      <c r="AB18" s="66">
        <v>15</v>
      </c>
      <c r="AC18" s="290" t="e">
        <f t="shared" si="11"/>
        <v>#N/A</v>
      </c>
      <c r="AD18" s="291"/>
      <c r="AE18" s="67" t="e">
        <f t="shared" si="7"/>
        <v>#N/A</v>
      </c>
      <c r="AF18" s="68"/>
      <c r="AG18" s="68"/>
      <c r="AH18" s="69"/>
    </row>
    <row r="19" spans="1:34" ht="31.5" hidden="1" customHeight="1" x14ac:dyDescent="0.3">
      <c r="A19" s="66">
        <v>16</v>
      </c>
      <c r="B19" s="290"/>
      <c r="C19" s="291"/>
      <c r="D19" s="71"/>
      <c r="E19" s="68"/>
      <c r="F19" s="68"/>
      <c r="G19" s="69"/>
      <c r="J19" s="66">
        <v>16</v>
      </c>
      <c r="K19" s="290"/>
      <c r="L19" s="291"/>
      <c r="M19" s="71"/>
      <c r="N19" s="68"/>
      <c r="O19" s="68"/>
      <c r="P19" s="69"/>
      <c r="S19" s="66">
        <v>16</v>
      </c>
      <c r="T19" s="290"/>
      <c r="U19" s="291"/>
      <c r="V19" s="71"/>
      <c r="W19" s="68"/>
      <c r="X19" s="68"/>
      <c r="Y19" s="69"/>
      <c r="AB19" s="66">
        <v>16</v>
      </c>
      <c r="AC19" s="290"/>
      <c r="AD19" s="291"/>
      <c r="AE19" s="71"/>
      <c r="AF19" s="68"/>
      <c r="AG19" s="68"/>
      <c r="AH19" s="69"/>
    </row>
    <row r="20" spans="1:34" ht="31.5" hidden="1" customHeight="1" x14ac:dyDescent="0.3">
      <c r="A20" s="66">
        <v>17</v>
      </c>
      <c r="B20" s="290"/>
      <c r="C20" s="291"/>
      <c r="D20" s="71"/>
      <c r="E20" s="68"/>
      <c r="F20" s="68"/>
      <c r="G20" s="69"/>
      <c r="J20" s="66">
        <v>17</v>
      </c>
      <c r="K20" s="290"/>
      <c r="L20" s="291"/>
      <c r="M20" s="71"/>
      <c r="N20" s="68"/>
      <c r="O20" s="68"/>
      <c r="P20" s="69"/>
      <c r="S20" s="66">
        <v>17</v>
      </c>
      <c r="T20" s="290"/>
      <c r="U20" s="291"/>
      <c r="V20" s="71"/>
      <c r="W20" s="68"/>
      <c r="X20" s="68"/>
      <c r="Y20" s="69"/>
      <c r="AB20" s="66">
        <v>17</v>
      </c>
      <c r="AC20" s="290"/>
      <c r="AD20" s="291"/>
      <c r="AE20" s="71"/>
      <c r="AF20" s="68"/>
      <c r="AG20" s="68"/>
      <c r="AH20" s="69"/>
    </row>
    <row r="21" spans="1:34" ht="31.5" hidden="1" customHeight="1" x14ac:dyDescent="0.3">
      <c r="A21" s="66">
        <v>18</v>
      </c>
      <c r="B21" s="290"/>
      <c r="C21" s="291"/>
      <c r="D21" s="75"/>
      <c r="E21" s="64"/>
      <c r="F21" s="64"/>
      <c r="G21" s="65"/>
      <c r="J21" s="66">
        <v>18</v>
      </c>
      <c r="K21" s="290"/>
      <c r="L21" s="291"/>
      <c r="M21" s="75"/>
      <c r="N21" s="64"/>
      <c r="O21" s="64"/>
      <c r="P21" s="65"/>
      <c r="S21" s="66">
        <v>18</v>
      </c>
      <c r="T21" s="290"/>
      <c r="U21" s="291"/>
      <c r="V21" s="75"/>
      <c r="W21" s="64"/>
      <c r="X21" s="64"/>
      <c r="Y21" s="65"/>
      <c r="AB21" s="66">
        <v>18</v>
      </c>
      <c r="AC21" s="290"/>
      <c r="AD21" s="291"/>
      <c r="AE21" s="75"/>
      <c r="AF21" s="64"/>
      <c r="AG21" s="64"/>
      <c r="AH21" s="65"/>
    </row>
    <row r="22" spans="1:34" ht="31.5" hidden="1" customHeight="1" x14ac:dyDescent="0.3">
      <c r="A22" s="66">
        <v>19</v>
      </c>
      <c r="B22" s="302"/>
      <c r="C22" s="303"/>
      <c r="D22" s="71"/>
      <c r="E22" s="68"/>
      <c r="F22" s="68"/>
      <c r="G22" s="69"/>
      <c r="J22" s="66">
        <v>19</v>
      </c>
      <c r="K22" s="302"/>
      <c r="L22" s="303"/>
      <c r="M22" s="71"/>
      <c r="N22" s="68"/>
      <c r="O22" s="68"/>
      <c r="P22" s="69"/>
      <c r="S22" s="66">
        <v>19</v>
      </c>
      <c r="T22" s="302"/>
      <c r="U22" s="303"/>
      <c r="V22" s="71"/>
      <c r="W22" s="68"/>
      <c r="X22" s="68"/>
      <c r="Y22" s="69"/>
      <c r="AB22" s="66">
        <v>19</v>
      </c>
      <c r="AC22" s="302"/>
      <c r="AD22" s="303"/>
      <c r="AE22" s="71"/>
      <c r="AF22" s="68"/>
      <c r="AG22" s="68"/>
      <c r="AH22" s="69"/>
    </row>
    <row r="23" spans="1:34" ht="31.5" hidden="1" customHeight="1" thickBot="1" x14ac:dyDescent="0.35">
      <c r="A23" s="76">
        <v>20</v>
      </c>
      <c r="B23" s="293"/>
      <c r="C23" s="294"/>
      <c r="D23" s="77"/>
      <c r="E23" s="78"/>
      <c r="F23" s="78"/>
      <c r="G23" s="79"/>
      <c r="J23" s="76">
        <v>20</v>
      </c>
      <c r="K23" s="293"/>
      <c r="L23" s="294"/>
      <c r="M23" s="77"/>
      <c r="N23" s="78"/>
      <c r="O23" s="78"/>
      <c r="P23" s="79"/>
      <c r="S23" s="76">
        <v>20</v>
      </c>
      <c r="T23" s="293"/>
      <c r="U23" s="294"/>
      <c r="V23" s="77"/>
      <c r="W23" s="78"/>
      <c r="X23" s="78"/>
      <c r="Y23" s="79"/>
      <c r="AB23" s="76">
        <v>20</v>
      </c>
      <c r="AC23" s="293"/>
      <c r="AD23" s="294"/>
      <c r="AE23" s="77"/>
      <c r="AF23" s="78"/>
      <c r="AG23" s="78"/>
      <c r="AH23" s="79"/>
    </row>
    <row r="24" spans="1:34" ht="33.75" customHeight="1" x14ac:dyDescent="0.4">
      <c r="A24" s="296" t="s">
        <v>58</v>
      </c>
      <c r="B24" s="296"/>
      <c r="C24" s="296"/>
      <c r="D24" s="297" t="s">
        <v>59</v>
      </c>
      <c r="E24" s="297"/>
      <c r="F24" s="297"/>
      <c r="J24" s="296" t="s">
        <v>58</v>
      </c>
      <c r="K24" s="296"/>
      <c r="L24" s="296"/>
      <c r="M24" s="297" t="s">
        <v>59</v>
      </c>
      <c r="N24" s="297"/>
      <c r="O24" s="297"/>
      <c r="S24" s="296" t="s">
        <v>58</v>
      </c>
      <c r="T24" s="296"/>
      <c r="U24" s="296"/>
      <c r="V24" s="297" t="s">
        <v>59</v>
      </c>
      <c r="W24" s="297"/>
      <c r="X24" s="297"/>
      <c r="AB24" s="296" t="s">
        <v>58</v>
      </c>
      <c r="AC24" s="296"/>
      <c r="AD24" s="296"/>
      <c r="AE24" s="297" t="s">
        <v>59</v>
      </c>
      <c r="AF24" s="297"/>
      <c r="AG24" s="297"/>
    </row>
    <row r="27" spans="1:34" x14ac:dyDescent="0.25">
      <c r="A27" t="s">
        <v>60</v>
      </c>
      <c r="B27" t="s">
        <v>61</v>
      </c>
      <c r="J27" t="s">
        <v>60</v>
      </c>
      <c r="K27" t="s">
        <v>61</v>
      </c>
      <c r="S27" t="s">
        <v>60</v>
      </c>
      <c r="T27" t="s">
        <v>61</v>
      </c>
      <c r="AB27" t="s">
        <v>60</v>
      </c>
      <c r="AC27" t="s">
        <v>61</v>
      </c>
    </row>
    <row r="28" spans="1:34" x14ac:dyDescent="0.25">
      <c r="A28">
        <f>'15 družstiev Pretek č. 6'!C6</f>
        <v>0</v>
      </c>
      <c r="B28">
        <f>'15 družstiev Pretek č. 6'!C5</f>
        <v>0</v>
      </c>
      <c r="C28" t="str">
        <f>'15 družstiev Pretek č. 6'!$B$5</f>
        <v>Bratislava III.                   MY Fishing SR</v>
      </c>
      <c r="D28">
        <v>1</v>
      </c>
      <c r="E28" t="e">
        <f>VLOOKUP($D28,$A$28:$B$42,COLUMN($B$28:$B$42),0)</f>
        <v>#N/A</v>
      </c>
      <c r="F28" t="e">
        <f>VLOOKUP($D28,$A$28:$C$42,COLUMN($C$28:$C$42),0)</f>
        <v>#N/A</v>
      </c>
      <c r="J28">
        <f>'15 družstiev Pretek č. 6'!F6</f>
        <v>0</v>
      </c>
      <c r="K28">
        <f>'15 družstiev Pretek č. 6'!F5</f>
        <v>0</v>
      </c>
      <c r="L28" t="str">
        <f>'15 družstiev Pretek č. 6'!$B$5</f>
        <v>Bratislava III.                   MY Fishing SR</v>
      </c>
      <c r="M28">
        <v>1</v>
      </c>
      <c r="N28" t="e">
        <f>VLOOKUP($M28,$J$28:$K$42,COLUMN($B$28:$B$42),0)</f>
        <v>#N/A</v>
      </c>
      <c r="O28" t="e">
        <f>VLOOKUP($M28,$J$28:$L$42,COLUMN($C$28:$C$42),0)</f>
        <v>#N/A</v>
      </c>
      <c r="S28">
        <f>'15 družstiev Pretek č. 6'!I6</f>
        <v>0</v>
      </c>
      <c r="T28">
        <f>'15 družstiev Pretek č. 6'!I5</f>
        <v>0</v>
      </c>
      <c r="U28" t="str">
        <f>'15 družstiev Pretek č. 6'!$B$5</f>
        <v>Bratislava III.                   MY Fishing SR</v>
      </c>
      <c r="V28">
        <v>1</v>
      </c>
      <c r="W28" t="e">
        <f>VLOOKUP($V28,$S$28:$T$42,COLUMN($B$28:$B$42),0)</f>
        <v>#N/A</v>
      </c>
      <c r="X28" t="e">
        <f>VLOOKUP($V28,$S$28:$U$42,COLUMN($C$28:$C$42),0)</f>
        <v>#N/A</v>
      </c>
      <c r="AB28">
        <f>'15 družstiev Pretek č. 6'!L6</f>
        <v>0</v>
      </c>
      <c r="AC28">
        <f>'15 družstiev Pretek č. 6'!L5</f>
        <v>0</v>
      </c>
      <c r="AD28" t="str">
        <f>'15 družstiev Pretek č. 6'!$B$5</f>
        <v>Bratislava III.                   MY Fishing SR</v>
      </c>
      <c r="AE28">
        <v>1</v>
      </c>
      <c r="AF28" t="e">
        <f>VLOOKUP($AE28,$AB$28:$AC$42,COLUMN($B$28:$B$42),0)</f>
        <v>#N/A</v>
      </c>
      <c r="AG28" t="e">
        <f>VLOOKUP($AE28,$AB$28:$AD$42,COLUMN($C$28:$C$42),0)</f>
        <v>#N/A</v>
      </c>
    </row>
    <row r="29" spans="1:34" x14ac:dyDescent="0.25">
      <c r="A29">
        <f>'15 družstiev Pretek č. 6'!C8</f>
        <v>0</v>
      </c>
      <c r="B29">
        <f>'15 družstiev Pretek č. 6'!C7</f>
        <v>0</v>
      </c>
      <c r="C29" t="str">
        <f>'15 družstiev Pretek č. 6'!$B$7</f>
        <v>Bratislava V. A                     Abramis MFT</v>
      </c>
      <c r="D29">
        <v>2</v>
      </c>
      <c r="E29" t="e">
        <f t="shared" ref="E29:E42" si="12">VLOOKUP($D29,$A$28:$B$42,COLUMN($B$28:$B$42),0)</f>
        <v>#N/A</v>
      </c>
      <c r="F29" t="e">
        <f t="shared" ref="F29:F42" si="13">VLOOKUP($D29,$A$28:$C$42,COLUMN($C$28:$C$42),0)</f>
        <v>#N/A</v>
      </c>
      <c r="J29">
        <f>'15 družstiev Pretek č. 6'!F8</f>
        <v>0</v>
      </c>
      <c r="K29">
        <f>'15 družstiev Pretek č. 6'!F7</f>
        <v>0</v>
      </c>
      <c r="L29" t="str">
        <f>'15 družstiev Pretek č. 6'!$B$7</f>
        <v>Bratislava V. A                     Abramis MFT</v>
      </c>
      <c r="M29">
        <v>2</v>
      </c>
      <c r="N29" t="e">
        <f t="shared" ref="N29:N42" si="14">VLOOKUP($M29,$J$28:$K$42,COLUMN($B$28:$B$42),0)</f>
        <v>#N/A</v>
      </c>
      <c r="O29" t="e">
        <f t="shared" ref="O29:O41" si="15">VLOOKUP($M29,$J$28:$L$42,COLUMN($C$28:$C$42),0)</f>
        <v>#N/A</v>
      </c>
      <c r="S29">
        <f>'15 družstiev Pretek č. 6'!I8</f>
        <v>0</v>
      </c>
      <c r="T29">
        <f>'15 družstiev Pretek č. 6'!I7</f>
        <v>0</v>
      </c>
      <c r="U29" t="str">
        <f>'15 družstiev Pretek č. 6'!$B$7</f>
        <v>Bratislava V. A                     Abramis MFT</v>
      </c>
      <c r="V29">
        <v>2</v>
      </c>
      <c r="W29" t="e">
        <f t="shared" ref="W29:W42" si="16">VLOOKUP($V29,$S$28:$T$42,COLUMN($B$28:$B$42),0)</f>
        <v>#N/A</v>
      </c>
      <c r="X29" t="e">
        <f t="shared" ref="X29:X42" si="17">VLOOKUP($V29,$S$28:$U$42,COLUMN($C$28:$C$42),0)</f>
        <v>#N/A</v>
      </c>
      <c r="AB29">
        <f>'15 družstiev Pretek č. 6'!L8</f>
        <v>0</v>
      </c>
      <c r="AC29">
        <f>'15 družstiev Pretek č. 6'!L7</f>
        <v>0</v>
      </c>
      <c r="AD29" t="str">
        <f>'15 družstiev Pretek č. 6'!$B$7</f>
        <v>Bratislava V. A                     Abramis MFT</v>
      </c>
      <c r="AE29">
        <v>2</v>
      </c>
      <c r="AF29" t="e">
        <f t="shared" ref="AF29:AF42" si="18">VLOOKUP($AE29,$AB$28:$AC$42,COLUMN($B$28:$B$42),0)</f>
        <v>#N/A</v>
      </c>
      <c r="AG29" t="e">
        <f t="shared" ref="AG29:AG42" si="19">VLOOKUP($AE29,$AB$28:$AD$42,COLUMN($C$28:$C$42),0)</f>
        <v>#N/A</v>
      </c>
    </row>
    <row r="30" spans="1:34" x14ac:dyDescent="0.25">
      <c r="A30">
        <f>'15 družstiev Pretek č. 6'!C10</f>
        <v>0</v>
      </c>
      <c r="B30">
        <f>'15 družstiev Pretek č. 6'!C9</f>
        <v>0</v>
      </c>
      <c r="C30" t="str">
        <f>'15 družstiev Pretek č. 6'!$B$9</f>
        <v>Bratislava V. B                     FT</v>
      </c>
      <c r="D30">
        <v>3</v>
      </c>
      <c r="E30" t="e">
        <f t="shared" si="12"/>
        <v>#N/A</v>
      </c>
      <c r="F30" t="e">
        <f t="shared" si="13"/>
        <v>#N/A</v>
      </c>
      <c r="J30">
        <f>'15 družstiev Pretek č. 6'!F10</f>
        <v>0</v>
      </c>
      <c r="K30">
        <f>'15 družstiev Pretek č. 6'!F9</f>
        <v>0</v>
      </c>
      <c r="L30" t="str">
        <f>'15 družstiev Pretek č. 6'!$B$9</f>
        <v>Bratislava V. B                     FT</v>
      </c>
      <c r="M30">
        <v>3</v>
      </c>
      <c r="N30" t="e">
        <f t="shared" si="14"/>
        <v>#N/A</v>
      </c>
      <c r="O30" t="e">
        <f t="shared" si="15"/>
        <v>#N/A</v>
      </c>
      <c r="S30">
        <f>'15 družstiev Pretek č. 6'!I10</f>
        <v>0</v>
      </c>
      <c r="T30">
        <f>'15 družstiev Pretek č. 6'!I9</f>
        <v>0</v>
      </c>
      <c r="U30" t="str">
        <f>'15 družstiev Pretek č. 6'!$B$9</f>
        <v>Bratislava V. B                     FT</v>
      </c>
      <c r="V30">
        <v>3</v>
      </c>
      <c r="W30" t="e">
        <f t="shared" si="16"/>
        <v>#N/A</v>
      </c>
      <c r="X30" t="e">
        <f t="shared" si="17"/>
        <v>#N/A</v>
      </c>
      <c r="AB30">
        <f>'15 družstiev Pretek č. 6'!L10</f>
        <v>0</v>
      </c>
      <c r="AC30">
        <f>'15 družstiev Pretek č. 6'!L9</f>
        <v>0</v>
      </c>
      <c r="AD30" t="str">
        <f>'15 družstiev Pretek č. 6'!$B$9</f>
        <v>Bratislava V. B                     FT</v>
      </c>
      <c r="AE30">
        <v>3</v>
      </c>
      <c r="AF30" t="e">
        <f t="shared" si="18"/>
        <v>#N/A</v>
      </c>
      <c r="AG30" t="e">
        <f t="shared" si="19"/>
        <v>#N/A</v>
      </c>
    </row>
    <row r="31" spans="1:34" x14ac:dyDescent="0.25">
      <c r="A31">
        <f>'15 družstiev Pretek č. 6'!C12</f>
        <v>0</v>
      </c>
      <c r="B31">
        <f>'15 družstiev Pretek č. 6'!C11</f>
        <v>0</v>
      </c>
      <c r="C31" t="str">
        <f>'15 družstiev Pretek č. 6'!$B$11</f>
        <v xml:space="preserve">Galanta                          Maver MFT Slovakia </v>
      </c>
      <c r="D31">
        <v>4</v>
      </c>
      <c r="E31" t="e">
        <f t="shared" si="12"/>
        <v>#N/A</v>
      </c>
      <c r="F31" t="e">
        <f t="shared" si="13"/>
        <v>#N/A</v>
      </c>
      <c r="J31">
        <f>'15 družstiev Pretek č. 6'!F12</f>
        <v>0</v>
      </c>
      <c r="K31">
        <f>'15 družstiev Pretek č. 6'!F11</f>
        <v>0</v>
      </c>
      <c r="L31" t="str">
        <f>'15 družstiev Pretek č. 6'!$B$11</f>
        <v xml:space="preserve">Galanta                          Maver MFT Slovakia </v>
      </c>
      <c r="M31">
        <v>4</v>
      </c>
      <c r="N31" t="e">
        <f t="shared" si="14"/>
        <v>#N/A</v>
      </c>
      <c r="O31" t="e">
        <f t="shared" si="15"/>
        <v>#N/A</v>
      </c>
      <c r="S31">
        <f>'15 družstiev Pretek č. 6'!I12</f>
        <v>0</v>
      </c>
      <c r="T31">
        <f>'15 družstiev Pretek č. 6'!I11</f>
        <v>0</v>
      </c>
      <c r="U31" t="str">
        <f>'15 družstiev Pretek č. 6'!$B$11</f>
        <v xml:space="preserve">Galanta                          Maver MFT Slovakia </v>
      </c>
      <c r="V31">
        <v>4</v>
      </c>
      <c r="W31" t="e">
        <f t="shared" si="16"/>
        <v>#N/A</v>
      </c>
      <c r="X31" t="e">
        <f t="shared" si="17"/>
        <v>#N/A</v>
      </c>
      <c r="AB31">
        <f>'15 družstiev Pretek č. 6'!L12</f>
        <v>0</v>
      </c>
      <c r="AC31">
        <f>'15 družstiev Pretek č. 6'!L11</f>
        <v>0</v>
      </c>
      <c r="AD31" t="str">
        <f>'15 družstiev Pretek č. 6'!$B$11</f>
        <v xml:space="preserve">Galanta                          Maver MFT Slovakia </v>
      </c>
      <c r="AE31">
        <v>4</v>
      </c>
      <c r="AF31" t="e">
        <f t="shared" si="18"/>
        <v>#N/A</v>
      </c>
      <c r="AG31" t="e">
        <f t="shared" si="19"/>
        <v>#N/A</v>
      </c>
    </row>
    <row r="32" spans="1:34" x14ac:dyDescent="0.25">
      <c r="A32">
        <f>'15 družstiev Pretek č. 6'!C14</f>
        <v>0</v>
      </c>
      <c r="B32">
        <f>'15 družstiev Pretek č. 6'!C13</f>
        <v>0</v>
      </c>
      <c r="C32" t="str">
        <f>'15 družstiev Pretek č. 6'!$B$13</f>
        <v>Galanta                            Sensas FT</v>
      </c>
      <c r="D32">
        <v>5</v>
      </c>
      <c r="E32" t="e">
        <f t="shared" si="12"/>
        <v>#N/A</v>
      </c>
      <c r="F32" t="e">
        <f t="shared" si="13"/>
        <v>#N/A</v>
      </c>
      <c r="J32">
        <f>'15 družstiev Pretek č. 6'!F14</f>
        <v>0</v>
      </c>
      <c r="K32">
        <f>'15 družstiev Pretek č. 6'!F13</f>
        <v>0</v>
      </c>
      <c r="L32" t="str">
        <f>'15 družstiev Pretek č. 6'!$B$13</f>
        <v>Galanta                            Sensas FT</v>
      </c>
      <c r="M32">
        <v>5</v>
      </c>
      <c r="N32" t="e">
        <f t="shared" si="14"/>
        <v>#N/A</v>
      </c>
      <c r="O32" t="e">
        <f t="shared" si="15"/>
        <v>#N/A</v>
      </c>
      <c r="S32">
        <f>'15 družstiev Pretek č. 6'!I14</f>
        <v>0</v>
      </c>
      <c r="T32">
        <f>'15 družstiev Pretek č. 6'!I13</f>
        <v>0</v>
      </c>
      <c r="U32" t="str">
        <f>'15 družstiev Pretek č. 6'!$B$13</f>
        <v>Galanta                            Sensas FT</v>
      </c>
      <c r="V32">
        <v>5</v>
      </c>
      <c r="W32" t="e">
        <f t="shared" si="16"/>
        <v>#N/A</v>
      </c>
      <c r="X32" t="e">
        <f t="shared" si="17"/>
        <v>#N/A</v>
      </c>
      <c r="AB32">
        <f>'15 družstiev Pretek č. 6'!L14</f>
        <v>0</v>
      </c>
      <c r="AC32">
        <f>'15 družstiev Pretek č. 6'!L13</f>
        <v>0</v>
      </c>
      <c r="AD32" t="str">
        <f>'15 družstiev Pretek č. 6'!$B$13</f>
        <v>Galanta                            Sensas FT</v>
      </c>
      <c r="AE32">
        <v>5</v>
      </c>
      <c r="AF32" t="e">
        <f t="shared" si="18"/>
        <v>#N/A</v>
      </c>
      <c r="AG32" t="e">
        <f t="shared" si="19"/>
        <v>#N/A</v>
      </c>
    </row>
    <row r="33" spans="1:33" x14ac:dyDescent="0.25">
      <c r="A33">
        <f>'15 družstiev Pretek č. 6'!C16</f>
        <v>0</v>
      </c>
      <c r="B33">
        <f>'15 družstiev Pretek č. 6'!C15</f>
        <v>0</v>
      </c>
      <c r="C33" t="str">
        <f>'15 družstiev Pretek č. 6'!$B$15</f>
        <v>Košice                             Method Team</v>
      </c>
      <c r="D33">
        <v>6</v>
      </c>
      <c r="E33" t="e">
        <f t="shared" si="12"/>
        <v>#N/A</v>
      </c>
      <c r="F33" t="e">
        <f t="shared" si="13"/>
        <v>#N/A</v>
      </c>
      <c r="J33">
        <f>'15 družstiev Pretek č. 6'!F16</f>
        <v>0</v>
      </c>
      <c r="K33">
        <f>'15 družstiev Pretek č. 6'!F15</f>
        <v>0</v>
      </c>
      <c r="L33" t="str">
        <f>'15 družstiev Pretek č. 6'!$B$15</f>
        <v>Košice                             Method Team</v>
      </c>
      <c r="M33">
        <v>6</v>
      </c>
      <c r="N33" t="e">
        <f t="shared" si="14"/>
        <v>#N/A</v>
      </c>
      <c r="O33" t="e">
        <f t="shared" si="15"/>
        <v>#N/A</v>
      </c>
      <c r="S33">
        <f>'15 družstiev Pretek č. 6'!I16</f>
        <v>0</v>
      </c>
      <c r="T33">
        <f>'15 družstiev Pretek č. 6'!I15</f>
        <v>0</v>
      </c>
      <c r="U33" t="str">
        <f>'15 družstiev Pretek č. 6'!$B$15</f>
        <v>Košice                             Method Team</v>
      </c>
      <c r="V33">
        <v>6</v>
      </c>
      <c r="W33" t="e">
        <f t="shared" si="16"/>
        <v>#N/A</v>
      </c>
      <c r="X33" t="e">
        <f t="shared" si="17"/>
        <v>#N/A</v>
      </c>
      <c r="AB33">
        <f>'15 družstiev Pretek č. 6'!L16</f>
        <v>0</v>
      </c>
      <c r="AC33">
        <f>'15 družstiev Pretek č. 6'!L15</f>
        <v>0</v>
      </c>
      <c r="AD33" t="str">
        <f>'15 družstiev Pretek č. 6'!$B$15</f>
        <v>Košice                             Method Team</v>
      </c>
      <c r="AE33">
        <v>6</v>
      </c>
      <c r="AF33" t="e">
        <f t="shared" si="18"/>
        <v>#N/A</v>
      </c>
      <c r="AG33" t="e">
        <f t="shared" si="19"/>
        <v>#N/A</v>
      </c>
    </row>
    <row r="34" spans="1:33" x14ac:dyDescent="0.25">
      <c r="A34">
        <f>'15 družstiev Pretek č. 6'!C18</f>
        <v>0</v>
      </c>
      <c r="B34">
        <f>'15 družstiev Pretek č. 6'!C17</f>
        <v>0</v>
      </c>
      <c r="C34" t="str">
        <f>'15 družstiev Pretek č. 6'!$B$17</f>
        <v>Partizánske                     MFT</v>
      </c>
      <c r="D34">
        <v>7</v>
      </c>
      <c r="E34" t="e">
        <f t="shared" si="12"/>
        <v>#N/A</v>
      </c>
      <c r="F34" t="e">
        <f t="shared" si="13"/>
        <v>#N/A</v>
      </c>
      <c r="J34">
        <f>'15 družstiev Pretek č. 6'!F18</f>
        <v>0</v>
      </c>
      <c r="K34">
        <f>'15 družstiev Pretek č. 6'!F17</f>
        <v>0</v>
      </c>
      <c r="L34" t="str">
        <f>'15 družstiev Pretek č. 6'!$B$17</f>
        <v>Partizánske                     MFT</v>
      </c>
      <c r="M34">
        <v>7</v>
      </c>
      <c r="N34" t="e">
        <f t="shared" si="14"/>
        <v>#N/A</v>
      </c>
      <c r="O34" t="e">
        <f t="shared" si="15"/>
        <v>#N/A</v>
      </c>
      <c r="S34">
        <f>'15 družstiev Pretek č. 6'!I18</f>
        <v>0</v>
      </c>
      <c r="T34">
        <f>'15 družstiev Pretek č. 6'!I17</f>
        <v>0</v>
      </c>
      <c r="U34" t="str">
        <f>'15 družstiev Pretek č. 6'!$B$17</f>
        <v>Partizánske                     MFT</v>
      </c>
      <c r="V34">
        <v>7</v>
      </c>
      <c r="W34" t="e">
        <f t="shared" si="16"/>
        <v>#N/A</v>
      </c>
      <c r="X34" t="e">
        <f t="shared" si="17"/>
        <v>#N/A</v>
      </c>
      <c r="AB34">
        <f>'15 družstiev Pretek č. 6'!L18</f>
        <v>0</v>
      </c>
      <c r="AC34">
        <f>'15 družstiev Pretek č. 6'!L17</f>
        <v>0</v>
      </c>
      <c r="AD34" t="str">
        <f>'15 družstiev Pretek č. 6'!$B$17</f>
        <v>Partizánske                     MFT</v>
      </c>
      <c r="AE34">
        <v>7</v>
      </c>
      <c r="AF34" t="e">
        <f t="shared" si="18"/>
        <v>#N/A</v>
      </c>
      <c r="AG34" t="e">
        <f t="shared" si="19"/>
        <v>#N/A</v>
      </c>
    </row>
    <row r="35" spans="1:33" x14ac:dyDescent="0.25">
      <c r="A35">
        <f>'15 družstiev Pretek č. 6'!C20</f>
        <v>0</v>
      </c>
      <c r="B35">
        <f>'15 družstiev Pretek č. 6'!C19</f>
        <v>0</v>
      </c>
      <c r="C35" t="str">
        <f>'15 družstiev Pretek č. 6'!$B$19</f>
        <v>Šamorín                          NLF Rybostrov</v>
      </c>
      <c r="D35">
        <v>8</v>
      </c>
      <c r="E35" t="e">
        <f t="shared" si="12"/>
        <v>#N/A</v>
      </c>
      <c r="F35" t="e">
        <f t="shared" si="13"/>
        <v>#N/A</v>
      </c>
      <c r="J35">
        <f>'15 družstiev Pretek č. 6'!F20</f>
        <v>0</v>
      </c>
      <c r="K35">
        <f>'15 družstiev Pretek č. 6'!F19</f>
        <v>0</v>
      </c>
      <c r="L35" t="str">
        <f>'15 družstiev Pretek č. 6'!$B$19</f>
        <v>Šamorín                          NLF Rybostrov</v>
      </c>
      <c r="M35">
        <v>8</v>
      </c>
      <c r="N35" t="e">
        <f t="shared" si="14"/>
        <v>#N/A</v>
      </c>
      <c r="O35" t="e">
        <f t="shared" si="15"/>
        <v>#N/A</v>
      </c>
      <c r="S35">
        <f>'15 družstiev Pretek č. 6'!I20</f>
        <v>0</v>
      </c>
      <c r="T35">
        <f>'15 družstiev Pretek č. 6'!I19</f>
        <v>0</v>
      </c>
      <c r="U35" t="str">
        <f>'15 družstiev Pretek č. 6'!$B$19</f>
        <v>Šamorín                          NLF Rybostrov</v>
      </c>
      <c r="V35">
        <v>8</v>
      </c>
      <c r="W35" t="e">
        <f t="shared" si="16"/>
        <v>#N/A</v>
      </c>
      <c r="X35" t="e">
        <f t="shared" si="17"/>
        <v>#N/A</v>
      </c>
      <c r="AB35">
        <f>'15 družstiev Pretek č. 6'!L20</f>
        <v>0</v>
      </c>
      <c r="AC35">
        <f>'15 družstiev Pretek č. 6'!L19</f>
        <v>0</v>
      </c>
      <c r="AD35" t="str">
        <f>'15 družstiev Pretek č. 6'!$B$19</f>
        <v>Šamorín                          NLF Rybostrov</v>
      </c>
      <c r="AE35">
        <v>8</v>
      </c>
      <c r="AF35" t="e">
        <f t="shared" si="18"/>
        <v>#N/A</v>
      </c>
      <c r="AG35" t="e">
        <f t="shared" si="19"/>
        <v>#N/A</v>
      </c>
    </row>
    <row r="36" spans="1:33" x14ac:dyDescent="0.25">
      <c r="A36">
        <f>'15 družstiev Pretek č. 6'!C22</f>
        <v>0</v>
      </c>
      <c r="B36">
        <f>'15 družstiev Pretek č. 6'!C21</f>
        <v>0</v>
      </c>
      <c r="C36" t="str">
        <f>'15 družstiev Pretek č. 6'!$B$21</f>
        <v>Turčianske Teplice A      Cyril a Metod</v>
      </c>
      <c r="D36">
        <v>9</v>
      </c>
      <c r="E36" t="e">
        <f t="shared" si="12"/>
        <v>#N/A</v>
      </c>
      <c r="F36" t="e">
        <f t="shared" si="13"/>
        <v>#N/A</v>
      </c>
      <c r="J36">
        <f>'15 družstiev Pretek č. 6'!F22</f>
        <v>0</v>
      </c>
      <c r="K36">
        <f>'15 družstiev Pretek č. 6'!F21</f>
        <v>0</v>
      </c>
      <c r="L36" t="str">
        <f>'15 družstiev Pretek č. 6'!$B$21</f>
        <v>Turčianske Teplice A      Cyril a Metod</v>
      </c>
      <c r="M36">
        <v>9</v>
      </c>
      <c r="N36" t="e">
        <f t="shared" si="14"/>
        <v>#N/A</v>
      </c>
      <c r="O36" t="e">
        <f t="shared" si="15"/>
        <v>#N/A</v>
      </c>
      <c r="S36">
        <f>'15 družstiev Pretek č. 6'!I22</f>
        <v>0</v>
      </c>
      <c r="T36">
        <f>'15 družstiev Pretek č. 6'!I21</f>
        <v>0</v>
      </c>
      <c r="U36" t="str">
        <f>'15 družstiev Pretek č. 6'!$B$21</f>
        <v>Turčianske Teplice A      Cyril a Metod</v>
      </c>
      <c r="V36">
        <v>9</v>
      </c>
      <c r="W36" t="e">
        <f t="shared" si="16"/>
        <v>#N/A</v>
      </c>
      <c r="X36" t="e">
        <f t="shared" si="17"/>
        <v>#N/A</v>
      </c>
      <c r="AB36">
        <f>'15 družstiev Pretek č. 6'!L22</f>
        <v>0</v>
      </c>
      <c r="AC36">
        <f>'15 družstiev Pretek č. 6'!L21</f>
        <v>0</v>
      </c>
      <c r="AD36" t="str">
        <f>'15 družstiev Pretek č. 6'!$B$21</f>
        <v>Turčianske Teplice A      Cyril a Metod</v>
      </c>
      <c r="AE36">
        <v>9</v>
      </c>
      <c r="AF36" t="e">
        <f t="shared" si="18"/>
        <v>#N/A</v>
      </c>
      <c r="AG36" t="e">
        <f t="shared" si="19"/>
        <v>#N/A</v>
      </c>
    </row>
    <row r="37" spans="1:33" x14ac:dyDescent="0.25">
      <c r="A37">
        <f>'15 družstiev Pretek č. 6'!C24</f>
        <v>0</v>
      </c>
      <c r="B37">
        <f>'15 družstiev Pretek č. 6'!C23</f>
        <v>0</v>
      </c>
      <c r="C37" t="str">
        <f>'15 družstiev Pretek č. 6'!$B$23</f>
        <v>Turčianske Teplice B    TEAM MAVER</v>
      </c>
      <c r="D37">
        <v>10</v>
      </c>
      <c r="E37" t="e">
        <f t="shared" si="12"/>
        <v>#N/A</v>
      </c>
      <c r="F37" t="e">
        <f t="shared" si="13"/>
        <v>#N/A</v>
      </c>
      <c r="J37">
        <f>'15 družstiev Pretek č. 6'!F24</f>
        <v>0</v>
      </c>
      <c r="K37">
        <f>'15 družstiev Pretek č. 6'!F23</f>
        <v>0</v>
      </c>
      <c r="L37" t="str">
        <f>'15 družstiev Pretek č. 6'!$B$23</f>
        <v>Turčianske Teplice B    TEAM MAVER</v>
      </c>
      <c r="M37">
        <v>10</v>
      </c>
      <c r="N37" t="e">
        <f t="shared" si="14"/>
        <v>#N/A</v>
      </c>
      <c r="O37" t="e">
        <f t="shared" si="15"/>
        <v>#N/A</v>
      </c>
      <c r="S37">
        <f>'15 družstiev Pretek č. 6'!I24</f>
        <v>0</v>
      </c>
      <c r="T37">
        <f>'15 družstiev Pretek č. 6'!I23</f>
        <v>0</v>
      </c>
      <c r="U37" t="str">
        <f>'15 družstiev Pretek č. 6'!$B$23</f>
        <v>Turčianske Teplice B    TEAM MAVER</v>
      </c>
      <c r="V37">
        <v>10</v>
      </c>
      <c r="W37" t="e">
        <f t="shared" si="16"/>
        <v>#N/A</v>
      </c>
      <c r="X37" t="e">
        <f t="shared" si="17"/>
        <v>#N/A</v>
      </c>
      <c r="AB37">
        <f>'15 družstiev Pretek č. 6'!L24</f>
        <v>0</v>
      </c>
      <c r="AC37">
        <f>'15 družstiev Pretek č. 6'!L23</f>
        <v>0</v>
      </c>
      <c r="AD37" t="str">
        <f>'15 družstiev Pretek č. 6'!$B$23</f>
        <v>Turčianske Teplice B    TEAM MAVER</v>
      </c>
      <c r="AE37">
        <v>10</v>
      </c>
      <c r="AF37" t="e">
        <f t="shared" si="18"/>
        <v>#N/A</v>
      </c>
      <c r="AG37" t="e">
        <f t="shared" si="19"/>
        <v>#N/A</v>
      </c>
    </row>
    <row r="38" spans="1:33" x14ac:dyDescent="0.25">
      <c r="A38">
        <f>'15 družstiev Pretek č. 6'!C26</f>
        <v>0</v>
      </c>
      <c r="B38">
        <f>'15 družstiev Pretek č. 6'!C25</f>
        <v>0</v>
      </c>
      <c r="C38" t="str">
        <f>'15 družstiev Pretek č. 6'!$B$25</f>
        <v>Veľký Meder</v>
      </c>
      <c r="D38">
        <v>11</v>
      </c>
      <c r="E38" t="e">
        <f t="shared" si="12"/>
        <v>#N/A</v>
      </c>
      <c r="F38" t="e">
        <f t="shared" si="13"/>
        <v>#N/A</v>
      </c>
      <c r="J38">
        <f>'15 družstiev Pretek č. 6'!F26</f>
        <v>0</v>
      </c>
      <c r="K38">
        <f>'15 družstiev Pretek č. 6'!F25</f>
        <v>0</v>
      </c>
      <c r="L38" t="str">
        <f>'15 družstiev Pretek č. 6'!$B$25</f>
        <v>Veľký Meder</v>
      </c>
      <c r="M38">
        <v>11</v>
      </c>
      <c r="N38" t="e">
        <f t="shared" si="14"/>
        <v>#N/A</v>
      </c>
      <c r="O38" t="e">
        <f t="shared" si="15"/>
        <v>#N/A</v>
      </c>
      <c r="S38">
        <f>'15 družstiev Pretek č. 6'!I26</f>
        <v>0</v>
      </c>
      <c r="T38">
        <f>'15 družstiev Pretek č. 6'!I25</f>
        <v>0</v>
      </c>
      <c r="U38" t="str">
        <f>'15 družstiev Pretek č. 6'!$B$25</f>
        <v>Veľký Meder</v>
      </c>
      <c r="V38">
        <v>11</v>
      </c>
      <c r="W38" t="e">
        <f t="shared" si="16"/>
        <v>#N/A</v>
      </c>
      <c r="X38" t="e">
        <f t="shared" si="17"/>
        <v>#N/A</v>
      </c>
      <c r="AB38">
        <f>'15 družstiev Pretek č. 6'!L26</f>
        <v>0</v>
      </c>
      <c r="AC38">
        <f>'15 družstiev Pretek č. 6'!L25</f>
        <v>0</v>
      </c>
      <c r="AD38" t="str">
        <f>'15 družstiev Pretek č. 6'!$B$25</f>
        <v>Veľký Meder</v>
      </c>
      <c r="AE38">
        <v>11</v>
      </c>
      <c r="AF38" t="e">
        <f t="shared" si="18"/>
        <v>#N/A</v>
      </c>
      <c r="AG38" t="e">
        <f t="shared" si="19"/>
        <v>#N/A</v>
      </c>
    </row>
    <row r="39" spans="1:33" x14ac:dyDescent="0.25">
      <c r="A39">
        <f>'15 družstiev Pretek č. 6'!C28</f>
        <v>0</v>
      </c>
      <c r="B39" t="str">
        <f>'15 družstiev Pretek č. 6'!C27</f>
        <v>E</v>
      </c>
      <c r="C39" t="str">
        <f>'15 družstiev Pretek č. 6'!$B$27</f>
        <v>A</v>
      </c>
      <c r="D39">
        <v>12</v>
      </c>
      <c r="E39" t="e">
        <f t="shared" si="12"/>
        <v>#N/A</v>
      </c>
      <c r="F39" t="e">
        <f t="shared" si="13"/>
        <v>#N/A</v>
      </c>
      <c r="J39">
        <f>'15 družstiev Pretek č. 6'!F28</f>
        <v>0</v>
      </c>
      <c r="K39" t="str">
        <f>'15 družstiev Pretek č. 6'!F27</f>
        <v>D</v>
      </c>
      <c r="L39" t="str">
        <f>'15 družstiev Pretek č. 6'!$B$27</f>
        <v>A</v>
      </c>
      <c r="M39">
        <v>12</v>
      </c>
      <c r="N39" t="e">
        <f t="shared" si="14"/>
        <v>#N/A</v>
      </c>
      <c r="O39" t="e">
        <f t="shared" si="15"/>
        <v>#N/A</v>
      </c>
      <c r="S39">
        <f>'15 družstiev Pretek č. 6'!I28</f>
        <v>0</v>
      </c>
      <c r="T39" t="str">
        <f>'15 družstiev Pretek č. 6'!I27</f>
        <v>F</v>
      </c>
      <c r="U39" t="str">
        <f>'15 družstiev Pretek č. 6'!$B$27</f>
        <v>A</v>
      </c>
      <c r="V39">
        <v>12</v>
      </c>
      <c r="W39" t="e">
        <f t="shared" si="16"/>
        <v>#N/A</v>
      </c>
      <c r="X39" t="e">
        <f t="shared" si="17"/>
        <v>#N/A</v>
      </c>
      <c r="AB39">
        <f>'15 družstiev Pretek č. 6'!L28</f>
        <v>0</v>
      </c>
      <c r="AC39" t="str">
        <f>'15 družstiev Pretek č. 6'!L27</f>
        <v>S</v>
      </c>
      <c r="AD39" t="str">
        <f>'15 družstiev Pretek č. 6'!$B$27</f>
        <v>A</v>
      </c>
      <c r="AE39">
        <v>12</v>
      </c>
      <c r="AF39" t="e">
        <f t="shared" si="18"/>
        <v>#N/A</v>
      </c>
      <c r="AG39" t="e">
        <f t="shared" si="19"/>
        <v>#N/A</v>
      </c>
    </row>
    <row r="40" spans="1:33" x14ac:dyDescent="0.25">
      <c r="A40">
        <f>'15 družstiev Pretek č. 6'!C30</f>
        <v>0</v>
      </c>
      <c r="B40" t="str">
        <f>'15 družstiev Pretek č. 6'!C29</f>
        <v>M</v>
      </c>
      <c r="C40" t="str">
        <f>'15 družstiev Pretek č. 6'!$B$29</f>
        <v>B</v>
      </c>
      <c r="D40">
        <v>13</v>
      </c>
      <c r="E40" t="e">
        <f t="shared" si="12"/>
        <v>#N/A</v>
      </c>
      <c r="F40" t="e">
        <f t="shared" si="13"/>
        <v>#N/A</v>
      </c>
      <c r="J40">
        <f>'15 družstiev Pretek č. 6'!F30</f>
        <v>0</v>
      </c>
      <c r="K40" t="str">
        <f>'15 družstiev Pretek č. 6'!F29</f>
        <v xml:space="preserve">L </v>
      </c>
      <c r="L40" t="str">
        <f>'15 družstiev Pretek č. 6'!$B$29</f>
        <v>B</v>
      </c>
      <c r="M40">
        <v>13</v>
      </c>
      <c r="N40" t="e">
        <f t="shared" si="14"/>
        <v>#N/A</v>
      </c>
      <c r="O40" t="e">
        <f t="shared" si="15"/>
        <v>#N/A</v>
      </c>
      <c r="S40">
        <f>'15 družstiev Pretek č. 6'!I30</f>
        <v>0</v>
      </c>
      <c r="T40" t="str">
        <f>'15 družstiev Pretek č. 6'!I29</f>
        <v>K</v>
      </c>
      <c r="U40" t="str">
        <f>'15 družstiev Pretek č. 6'!$B$29</f>
        <v>B</v>
      </c>
      <c r="V40">
        <v>13</v>
      </c>
      <c r="W40" t="e">
        <f t="shared" si="16"/>
        <v>#N/A</v>
      </c>
      <c r="X40" t="e">
        <f t="shared" si="17"/>
        <v>#N/A</v>
      </c>
      <c r="AB40">
        <f>'15 družstiev Pretek č. 6'!L30</f>
        <v>0</v>
      </c>
      <c r="AC40" t="str">
        <f>'15 družstiev Pretek č. 6'!L29</f>
        <v xml:space="preserve">A </v>
      </c>
      <c r="AD40" t="str">
        <f>'15 družstiev Pretek č. 6'!$B$29</f>
        <v>B</v>
      </c>
      <c r="AE40">
        <v>13</v>
      </c>
      <c r="AF40" t="e">
        <f t="shared" si="18"/>
        <v>#N/A</v>
      </c>
      <c r="AG40" t="e">
        <f t="shared" si="19"/>
        <v>#N/A</v>
      </c>
    </row>
    <row r="41" spans="1:33" x14ac:dyDescent="0.25">
      <c r="A41">
        <f>'15 družstiev Pretek č. 6'!C32</f>
        <v>0</v>
      </c>
      <c r="B41" t="str">
        <f>'15 družstiev Pretek č. 6'!C31</f>
        <v xml:space="preserve">R </v>
      </c>
      <c r="C41" t="str">
        <f>'15 družstiev Pretek č. 6'!$B$31</f>
        <v>C</v>
      </c>
      <c r="D41">
        <v>14</v>
      </c>
      <c r="E41" t="e">
        <f t="shared" si="12"/>
        <v>#N/A</v>
      </c>
      <c r="F41" t="e">
        <f t="shared" si="13"/>
        <v>#N/A</v>
      </c>
      <c r="J41">
        <f>'15 družstiev Pretek č. 6'!F32</f>
        <v>0</v>
      </c>
      <c r="K41" t="str">
        <f>'15 družstiev Pretek č. 6'!F31</f>
        <v>P</v>
      </c>
      <c r="L41" t="str">
        <f>'15 družstiev Pretek č. 6'!$B$31</f>
        <v>C</v>
      </c>
      <c r="M41">
        <v>14</v>
      </c>
      <c r="N41" t="e">
        <f t="shared" si="14"/>
        <v>#N/A</v>
      </c>
      <c r="O41" t="e">
        <f t="shared" si="15"/>
        <v>#N/A</v>
      </c>
      <c r="S41">
        <f>'15 družstiev Pretek č. 6'!I32</f>
        <v>0</v>
      </c>
      <c r="T41" t="str">
        <f>'15 družstiev Pretek č. 6'!I31</f>
        <v>O</v>
      </c>
      <c r="U41" t="str">
        <f>'15 družstiev Pretek č. 6'!$B$31</f>
        <v>C</v>
      </c>
      <c r="V41">
        <v>14</v>
      </c>
      <c r="W41" t="e">
        <f t="shared" si="16"/>
        <v>#N/A</v>
      </c>
      <c r="X41" t="e">
        <f t="shared" si="17"/>
        <v>#N/A</v>
      </c>
      <c r="AB41">
        <f>'15 družstiev Pretek č. 6'!L32</f>
        <v>0</v>
      </c>
      <c r="AC41" t="str">
        <f>'15 družstiev Pretek č. 6'!L31</f>
        <v>N</v>
      </c>
      <c r="AD41" t="str">
        <f>'15 družstiev Pretek č. 6'!$B$31</f>
        <v>C</v>
      </c>
      <c r="AE41">
        <v>14</v>
      </c>
      <c r="AF41" t="e">
        <f t="shared" si="18"/>
        <v>#N/A</v>
      </c>
      <c r="AG41" t="e">
        <f t="shared" si="19"/>
        <v>#N/A</v>
      </c>
    </row>
    <row r="42" spans="1:33" x14ac:dyDescent="0.25">
      <c r="A42">
        <f>'15 družstiev Pretek č. 6'!C34</f>
        <v>0</v>
      </c>
      <c r="B42" t="str">
        <f>'15 družstiev Pretek č. 6'!C33</f>
        <v>I</v>
      </c>
      <c r="C42" t="str">
        <f>'15 družstiev Pretek č. 6'!$B$33</f>
        <v>D</v>
      </c>
      <c r="D42">
        <v>15</v>
      </c>
      <c r="E42" t="e">
        <f t="shared" si="12"/>
        <v>#N/A</v>
      </c>
      <c r="F42" t="e">
        <f t="shared" si="13"/>
        <v>#N/A</v>
      </c>
      <c r="J42">
        <f>'15 družstiev Pretek č. 6'!F34</f>
        <v>0</v>
      </c>
      <c r="K42" t="str">
        <f>'15 družstiev Pretek č. 6'!F33</f>
        <v>J</v>
      </c>
      <c r="L42">
        <f>'15 družstiev Pretek č. 6'!$B$34</f>
        <v>0</v>
      </c>
      <c r="M42">
        <v>15</v>
      </c>
      <c r="N42" t="e">
        <f t="shared" si="14"/>
        <v>#N/A</v>
      </c>
      <c r="O42" t="e">
        <f>VLOOKUP($M42,$J$28:$L$42,COLUMN($C$28:$C$42),0)</f>
        <v>#N/A</v>
      </c>
      <c r="S42">
        <f>'15 družstiev Pretek č. 6'!I34</f>
        <v>0</v>
      </c>
      <c r="T42" t="str">
        <f>'15 družstiev Pretek č. 6'!I33</f>
        <v>H</v>
      </c>
      <c r="U42" t="str">
        <f>'15 družstiev Pretek č. 6'!$B$33</f>
        <v>D</v>
      </c>
      <c r="V42">
        <v>15</v>
      </c>
      <c r="W42" t="e">
        <f t="shared" si="16"/>
        <v>#N/A</v>
      </c>
      <c r="X42" t="e">
        <f t="shared" si="17"/>
        <v>#N/A</v>
      </c>
      <c r="AB42">
        <f>'15 družstiev Pretek č. 6'!L34</f>
        <v>0</v>
      </c>
      <c r="AC42" t="str">
        <f>'15 družstiev Pretek č. 6'!L33</f>
        <v>G</v>
      </c>
      <c r="AD42" t="str">
        <f>'15 družstiev Pretek č. 6'!$B$33</f>
        <v>D</v>
      </c>
      <c r="AE42">
        <v>15</v>
      </c>
      <c r="AF42" t="e">
        <f t="shared" si="18"/>
        <v>#N/A</v>
      </c>
      <c r="AG42" t="e">
        <f t="shared" si="19"/>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65" orientation="portrait" r:id="rId1"/>
  <colBreaks count="2" manualBreakCount="2">
    <brk id="8" max="23" man="1"/>
    <brk id="17" max="2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AT37"/>
  <sheetViews>
    <sheetView showGridLines="0" workbookViewId="0">
      <selection activeCell="C25" sqref="C25:D25"/>
    </sheetView>
  </sheetViews>
  <sheetFormatPr defaultRowHeight="13.2" x14ac:dyDescent="0.25"/>
  <cols>
    <col min="1" max="1" width="5" customWidth="1"/>
    <col min="2" max="2" width="23.4414062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2" width="9.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48" width="9.109375" customWidth="1"/>
  </cols>
  <sheetData>
    <row r="1" spans="1:46" ht="33.75" customHeight="1" thickBot="1" x14ac:dyDescent="0.3">
      <c r="A1" s="220" t="s">
        <v>162</v>
      </c>
      <c r="B1" s="221"/>
      <c r="C1" s="230" t="s">
        <v>232</v>
      </c>
      <c r="D1" s="231"/>
      <c r="E1" s="231"/>
      <c r="F1" s="231"/>
      <c r="G1" s="231"/>
      <c r="H1" s="231"/>
      <c r="I1" s="231"/>
      <c r="J1" s="232" t="s">
        <v>233</v>
      </c>
      <c r="K1" s="233"/>
      <c r="L1" s="233"/>
      <c r="M1" s="233"/>
      <c r="N1" s="232" t="s">
        <v>78</v>
      </c>
      <c r="O1" s="233"/>
      <c r="P1" s="233"/>
      <c r="Q1" s="234"/>
    </row>
    <row r="2" spans="1:46" ht="20.25" customHeight="1" x14ac:dyDescent="0.25">
      <c r="A2" s="225"/>
      <c r="B2" s="237" t="s">
        <v>116</v>
      </c>
      <c r="C2" s="227" t="s">
        <v>4</v>
      </c>
      <c r="D2" s="228"/>
      <c r="E2" s="229"/>
      <c r="F2" s="227" t="s">
        <v>5</v>
      </c>
      <c r="G2" s="228"/>
      <c r="H2" s="229"/>
      <c r="I2" s="227" t="s">
        <v>6</v>
      </c>
      <c r="J2" s="228"/>
      <c r="K2" s="229"/>
      <c r="L2" s="227" t="s">
        <v>7</v>
      </c>
      <c r="M2" s="228"/>
      <c r="N2" s="228"/>
      <c r="O2" s="210" t="s">
        <v>13</v>
      </c>
      <c r="P2" s="210" t="s">
        <v>14</v>
      </c>
      <c r="Q2" s="213" t="s">
        <v>11</v>
      </c>
    </row>
    <row r="3" spans="1:46" ht="15.9" customHeight="1" x14ac:dyDescent="0.25">
      <c r="A3" s="225"/>
      <c r="B3" s="226"/>
      <c r="C3" s="204" t="s">
        <v>8</v>
      </c>
      <c r="D3" s="205"/>
      <c r="E3" s="206"/>
      <c r="F3" s="204" t="s">
        <v>8</v>
      </c>
      <c r="G3" s="205"/>
      <c r="H3" s="206"/>
      <c r="I3" s="204" t="s">
        <v>8</v>
      </c>
      <c r="J3" s="205"/>
      <c r="K3" s="206"/>
      <c r="L3" s="204" t="s">
        <v>8</v>
      </c>
      <c r="M3" s="205"/>
      <c r="N3" s="205"/>
      <c r="O3" s="211"/>
      <c r="P3" s="211"/>
      <c r="Q3" s="213"/>
      <c r="AE3" s="8"/>
      <c r="AF3" s="9"/>
    </row>
    <row r="4" spans="1:46" ht="15.9" customHeight="1" thickBot="1" x14ac:dyDescent="0.3">
      <c r="A4" s="225"/>
      <c r="B4" s="226"/>
      <c r="C4" s="40" t="s">
        <v>9</v>
      </c>
      <c r="D4" s="41" t="s">
        <v>10</v>
      </c>
      <c r="E4" s="42" t="s">
        <v>0</v>
      </c>
      <c r="F4" s="40" t="s">
        <v>9</v>
      </c>
      <c r="G4" s="41" t="s">
        <v>10</v>
      </c>
      <c r="H4" s="42" t="s">
        <v>0</v>
      </c>
      <c r="I4" s="40" t="s">
        <v>9</v>
      </c>
      <c r="J4" s="41" t="s">
        <v>10</v>
      </c>
      <c r="K4" s="42" t="s">
        <v>0</v>
      </c>
      <c r="L4" s="40" t="s">
        <v>9</v>
      </c>
      <c r="M4" s="41" t="s">
        <v>10</v>
      </c>
      <c r="N4" s="43" t="s">
        <v>0</v>
      </c>
      <c r="O4" s="212"/>
      <c r="P4" s="212"/>
      <c r="Q4" s="213"/>
      <c r="AE4" s="8"/>
      <c r="AF4" s="9"/>
      <c r="AJ4" s="17"/>
      <c r="AK4" s="17"/>
      <c r="AL4" s="17"/>
    </row>
    <row r="5" spans="1:46" ht="19.5" customHeight="1" x14ac:dyDescent="0.25">
      <c r="A5" s="186">
        <v>1</v>
      </c>
      <c r="B5" s="207" t="s">
        <v>167</v>
      </c>
      <c r="C5" s="190" t="s">
        <v>122</v>
      </c>
      <c r="D5" s="191"/>
      <c r="E5" s="46"/>
      <c r="F5" s="190" t="s">
        <v>165</v>
      </c>
      <c r="G5" s="209"/>
      <c r="H5" s="46"/>
      <c r="I5" s="190" t="s">
        <v>119</v>
      </c>
      <c r="J5" s="209"/>
      <c r="K5" s="46"/>
      <c r="L5" s="190" t="s">
        <v>166</v>
      </c>
      <c r="M5" s="209"/>
      <c r="N5" s="46"/>
      <c r="O5" s="192">
        <f>SUM(E6+H6+K6+N6)</f>
        <v>36</v>
      </c>
      <c r="P5" s="182">
        <f>SUM(D6+G6+J6+M6)</f>
        <v>59775</v>
      </c>
      <c r="Q5" s="184">
        <f>AD6</f>
        <v>11</v>
      </c>
      <c r="Y5" s="200" t="s">
        <v>20</v>
      </c>
      <c r="Z5" s="201"/>
      <c r="AA5" s="201"/>
      <c r="AB5" s="201"/>
      <c r="AC5" s="201"/>
      <c r="AD5" s="202"/>
      <c r="AE5" s="200" t="s">
        <v>21</v>
      </c>
      <c r="AF5" s="201"/>
      <c r="AG5" s="201"/>
      <c r="AH5" s="202"/>
      <c r="AI5" s="200" t="s">
        <v>22</v>
      </c>
      <c r="AJ5" s="201"/>
      <c r="AK5" s="201"/>
      <c r="AL5" s="202"/>
      <c r="AM5" s="200" t="s">
        <v>23</v>
      </c>
      <c r="AN5" s="201"/>
      <c r="AO5" s="201"/>
      <c r="AP5" s="202"/>
      <c r="AQ5" s="200" t="s">
        <v>24</v>
      </c>
      <c r="AR5" s="201"/>
      <c r="AS5" s="201"/>
      <c r="AT5" s="202"/>
    </row>
    <row r="6" spans="1:46" ht="19.5" customHeight="1" thickBot="1" x14ac:dyDescent="0.3">
      <c r="A6" s="187"/>
      <c r="B6" s="208"/>
      <c r="C6" s="178">
        <v>1</v>
      </c>
      <c r="D6" s="22">
        <v>19025</v>
      </c>
      <c r="E6" s="23">
        <f>IF(ISBLANK(D6),0,IF(ISBLANK(C5),0,IF(E5 = "D",MAX($A$5:$A$34) + 2,AH6)))</f>
        <v>8</v>
      </c>
      <c r="F6" s="21">
        <v>8</v>
      </c>
      <c r="G6" s="22">
        <v>14800</v>
      </c>
      <c r="H6" s="23">
        <f>IF(ISBLANK(G6),0,IF(ISBLANK(F5),0,IF(H5 = "D",MAX($A$5:$A$34) + 2,AL6)))</f>
        <v>8</v>
      </c>
      <c r="I6" s="21">
        <v>1</v>
      </c>
      <c r="J6" s="22">
        <v>19550</v>
      </c>
      <c r="K6" s="83">
        <f>IF(ISBLANK(J6),0,IF(ISBLANK(I5),0,IF(K5 = "D",MAX($A$5:$A$34) + 2,AP6)))</f>
        <v>9</v>
      </c>
      <c r="L6" s="178">
        <v>5</v>
      </c>
      <c r="M6" s="22">
        <v>6400</v>
      </c>
      <c r="N6" s="83">
        <f>IF(ISBLANK(M6),0,IF(ISBLANK(L5),0,IF(N5 = "D",MAX($A$5:$A$34) + 2,AT6)))</f>
        <v>11</v>
      </c>
      <c r="O6" s="193"/>
      <c r="P6" s="183"/>
      <c r="Q6" s="185"/>
      <c r="Y6" s="10">
        <f>O5</f>
        <v>36</v>
      </c>
      <c r="Z6" s="9">
        <f>P5</f>
        <v>59775</v>
      </c>
      <c r="AA6">
        <f>RANK(Y6,$Y$6:$Y$20,1)</f>
        <v>11</v>
      </c>
      <c r="AB6">
        <f>RANK(Z6,$Z$6:$Z$20,0)</f>
        <v>11</v>
      </c>
      <c r="AC6">
        <f>AA6+AB6*0.00001</f>
        <v>11.000109999999999</v>
      </c>
      <c r="AD6" s="19">
        <f>RANK(AC6,$AC$6:$AC$20,1)</f>
        <v>11</v>
      </c>
      <c r="AE6" s="14">
        <f>D6</f>
        <v>19025</v>
      </c>
      <c r="AF6" s="15">
        <f>IF(AE6=0,MAX($A$5:$A$34) +1,IF(D5="d",MAX($A$5:$A$34) +2,RANK(AE6,$AE$6:$AE$20,0)))</f>
        <v>8</v>
      </c>
      <c r="AG6">
        <f>COUNTIF($AF$6:$AF$20,AF6)</f>
        <v>1</v>
      </c>
      <c r="AH6" s="18">
        <f>IF(AE6=0,MAX($A$5:$A$34) +1,IF(AG6 &gt; 1,IF(MOD(AG6,2) = 0,(AF6*AG6+AG6-1)/AG6,(AF6*AG6+AG6)/AG6),IF(AG6=1,AF6,(AF6*AG6+AG6-1)/AG6)))</f>
        <v>8</v>
      </c>
      <c r="AI6" s="14">
        <f>G6</f>
        <v>14800</v>
      </c>
      <c r="AJ6">
        <f>IF(AI6=0,MAX($A$5:$A$34) +1,IF(G5="d",MAX($A$5:$A$34) +2,RANK(AI6,$AI$6:$AI$20,0)))</f>
        <v>8</v>
      </c>
      <c r="AK6">
        <f>COUNTIF($AJ$6:$AJ$20,AJ6)</f>
        <v>1</v>
      </c>
      <c r="AL6" s="18">
        <f>IF(AI6=0,MAX($A$5:$A$34) +1,IF(AK6 &gt; 1,IF(MOD(AK6,2) = 0,(AJ6*AK6+AK6-1)/AK6,(AJ6*AK6+AK6)/AK6),IF(AK6=1,AJ6,(AJ6*AK6+AK6-1)/AK6)))</f>
        <v>8</v>
      </c>
      <c r="AM6" s="14">
        <f>J6</f>
        <v>19550</v>
      </c>
      <c r="AN6" s="15">
        <f>IF(AM6=0,MAX($A$5:$A$34) +1,IF(J5="d",MAX($A$5:$A$34) +2,RANK(AM6,$AM$6:$AM$20,0)))</f>
        <v>9</v>
      </c>
      <c r="AO6">
        <f>COUNTIF($AN$6:$AN$20,AN6)</f>
        <v>1</v>
      </c>
      <c r="AP6" s="18">
        <f>IF(AM6=0,MAX($A$5:$A$34) +1,IF(AO6 &gt; 1,IF(MOD(AO6,2) = 0,(AN6*AO6+AO6-1)/AO6,(AN6*AO6+AO6)/AO6),IF(AO6=1,AN6,(AN6*AO6+AO6-1)/AO6)))</f>
        <v>9</v>
      </c>
      <c r="AQ6" s="14">
        <f>M6</f>
        <v>6400</v>
      </c>
      <c r="AR6" s="15">
        <f>IF(AQ6=0,MAX($A$5:$A$34) +1,IF(M5="d",MAX($A$5:$A$34) +2,RANK(AQ6,$AQ$6:$AQ$20,0)))</f>
        <v>11</v>
      </c>
      <c r="AS6">
        <f>COUNTIF($AR$6:$AR$20,AR6)</f>
        <v>1</v>
      </c>
      <c r="AT6" s="18">
        <f>IF(AQ6=0,MAX($A$5:$A$34) +1,IF(AS6 &gt; 1,IF(MOD(AS6,2) = 0,(AR6*AS6+AS6-1)/AS6,(AR6*AS6+AS6)/AS6),IF(AS6=1,AR6,(AR6*AS6+AS6-1)/AS6)))</f>
        <v>11</v>
      </c>
    </row>
    <row r="7" spans="1:46" ht="19.5" customHeight="1" x14ac:dyDescent="0.25">
      <c r="A7" s="186">
        <v>2</v>
      </c>
      <c r="B7" s="198" t="s">
        <v>168</v>
      </c>
      <c r="C7" s="190" t="s">
        <v>225</v>
      </c>
      <c r="D7" s="191"/>
      <c r="E7" s="46"/>
      <c r="F7" s="190" t="s">
        <v>169</v>
      </c>
      <c r="G7" s="191"/>
      <c r="H7" s="46"/>
      <c r="I7" s="190" t="s">
        <v>171</v>
      </c>
      <c r="J7" s="191"/>
      <c r="K7" s="46"/>
      <c r="L7" s="190" t="s">
        <v>200</v>
      </c>
      <c r="M7" s="191"/>
      <c r="N7" s="46"/>
      <c r="O7" s="192">
        <f>SUM(E8+H8+K8+N8)</f>
        <v>17</v>
      </c>
      <c r="P7" s="182">
        <f>SUM(D8+G8+J8+M8)</f>
        <v>117425</v>
      </c>
      <c r="Q7" s="184">
        <f>AD7</f>
        <v>2</v>
      </c>
      <c r="Y7" s="10">
        <f>O7</f>
        <v>17</v>
      </c>
      <c r="Z7" s="9">
        <f>P7</f>
        <v>117425</v>
      </c>
      <c r="AA7">
        <f t="shared" ref="AA7:AA20" si="0">RANK(Y7,$Y$6:$Y$20,1)</f>
        <v>2</v>
      </c>
      <c r="AB7">
        <f t="shared" ref="AB7:AB20" si="1">RANK(Z7,$Z$6:$Z$20,0)</f>
        <v>1</v>
      </c>
      <c r="AC7">
        <f t="shared" ref="AC7:AC17" si="2">AA7+AB7*0.00001</f>
        <v>2.0000100000000001</v>
      </c>
      <c r="AD7" s="19">
        <f t="shared" ref="AD7:AD20" si="3">RANK(AC7,$AC$6:$AC$20,1)</f>
        <v>2</v>
      </c>
      <c r="AE7" s="14">
        <f>D8</f>
        <v>39125</v>
      </c>
      <c r="AF7" s="15">
        <f t="shared" ref="AF7:AF20" si="4">IF(AE7=0,MAX($A$5:$A$34) +1,IF(D6="d",MAX($A$5:$A$34) +2,RANK(AE7,$AE$6:$AE$20,0)))</f>
        <v>1</v>
      </c>
      <c r="AG7">
        <f t="shared" ref="AG7:AG20" si="5">COUNTIF($AF$6:$AF$20,AF7)</f>
        <v>1</v>
      </c>
      <c r="AH7" s="18">
        <f t="shared" ref="AH7:AH20" si="6">IF(AE7=0,MAX($A$5:$A$34) +1,IF(AG7 &gt; 1,IF(MOD(AG7,2) = 0,(AF7*AG7+AG7-1)/AG7,(AF7*AG7+AG7)/AG7),IF(AG7=1,AF7,(AF7*AG7+AG7-1)/AG7)))</f>
        <v>1</v>
      </c>
      <c r="AI7" s="14">
        <f>G8</f>
        <v>11425</v>
      </c>
      <c r="AJ7">
        <f t="shared" ref="AJ7:AJ20" si="7">IF(AI7=0,MAX($A$5:$A$34) +1,IF(G6="d",MAX($A$5:$A$34) +2,RANK(AI7,$AI$6:$AI$20,0)))</f>
        <v>11</v>
      </c>
      <c r="AK7">
        <f t="shared" ref="AK7:AK20" si="8">COUNTIF($AJ$6:$AJ$20,AJ7)</f>
        <v>1</v>
      </c>
      <c r="AL7" s="18">
        <f t="shared" ref="AL7:AL20" si="9">IF(AI7=0,MAX($A$5:$A$34) +1,IF(AK7 &gt; 1,IF(MOD(AK7,2) = 0,(AJ7*AK7+AK7-1)/AK7,(AJ7*AK7+AK7)/AK7),IF(AK7=1,AJ7,(AJ7*AK7+AK7-1)/AK7)))</f>
        <v>11</v>
      </c>
      <c r="AM7" s="14">
        <f>J8</f>
        <v>41525</v>
      </c>
      <c r="AN7" s="15">
        <f t="shared" ref="AN7:AN20" si="10">IF(AM7=0,MAX($A$5:$A$34) +1,IF(J6="d",MAX($A$5:$A$34) +2,RANK(AM7,$AM$6:$AM$20,0)))</f>
        <v>2</v>
      </c>
      <c r="AO7">
        <f t="shared" ref="AO7:AO20" si="11">COUNTIF($AN$6:$AN$20,AN7)</f>
        <v>1</v>
      </c>
      <c r="AP7" s="18">
        <f t="shared" ref="AP7:AP20" si="12">IF(AM7=0,MAX($A$5:$A$34) +1,IF(AO7 &gt; 1,IF(MOD(AO7,2) = 0,(AN7*AO7+AO7-1)/AO7,(AN7*AO7+AO7)/AO7),IF(AO7=1,AN7,(AN7*AO7+AO7-1)/AO7)))</f>
        <v>2</v>
      </c>
      <c r="AQ7" s="14">
        <f>M8</f>
        <v>25350</v>
      </c>
      <c r="AR7" s="15">
        <f t="shared" ref="AR7:AR20" si="13">IF(AQ7=0,MAX($A$5:$A$34) +1,IF(M6="d",MAX($A$5:$A$34) +2,RANK(AQ7,$AQ$6:$AQ$20,0)))</f>
        <v>3</v>
      </c>
      <c r="AS7">
        <f t="shared" ref="AS7:AS20" si="14">COUNTIF($AR$6:$AR$20,AR7)</f>
        <v>1</v>
      </c>
      <c r="AT7" s="18">
        <f t="shared" ref="AT7:AT20" si="15">IF(AQ7=0,MAX($A$5:$A$34) +1,IF(AS7 &gt; 1,IF(MOD(AS7,2) = 0,(AR7*AS7+AS7-1)/AS7,(AR7*AS7+AS7)/AS7),IF(AS7=1,AR7,(AR7*AS7+AS7-1)/AS7)))</f>
        <v>3</v>
      </c>
    </row>
    <row r="8" spans="1:46" ht="19.5" customHeight="1" thickBot="1" x14ac:dyDescent="0.3">
      <c r="A8" s="187"/>
      <c r="B8" s="199"/>
      <c r="C8" s="178">
        <v>10</v>
      </c>
      <c r="D8" s="22">
        <v>39125</v>
      </c>
      <c r="E8" s="23">
        <f>IF(ISBLANK(D8),0,IF(ISBLANK(C7),0,IF(E7 = "D",MAX($A$5:$A$34) + 2,AH7)))</f>
        <v>1</v>
      </c>
      <c r="F8" s="21">
        <v>7</v>
      </c>
      <c r="G8" s="22">
        <v>11425</v>
      </c>
      <c r="H8" s="23">
        <f>IF(ISBLANK(G8),0,IF(ISBLANK(F7),0,IF(H7 = "D",MAX($A$5:$A$34) + 2,AL7)))</f>
        <v>11</v>
      </c>
      <c r="I8" s="21">
        <v>7</v>
      </c>
      <c r="J8" s="22">
        <v>41525</v>
      </c>
      <c r="K8" s="23">
        <f>IF(ISBLANK(J8),0,IF(ISBLANK(I7),0,IF(K7 = "D",MAX($A$5:$A$34) + 2,AP7)))</f>
        <v>2</v>
      </c>
      <c r="L8" s="178">
        <v>7</v>
      </c>
      <c r="M8" s="22">
        <v>25350</v>
      </c>
      <c r="N8" s="83">
        <f>IF(ISBLANK(M8),0,IF(ISBLANK(L7),0,IF(N7 = "D",MAX($A$5:$A$34) + 2,AT7)))</f>
        <v>3</v>
      </c>
      <c r="O8" s="193"/>
      <c r="P8" s="183"/>
      <c r="Q8" s="185"/>
      <c r="Y8" s="10">
        <f>O9</f>
        <v>22</v>
      </c>
      <c r="Z8" s="9">
        <f>P9</f>
        <v>86375</v>
      </c>
      <c r="AA8">
        <f t="shared" si="0"/>
        <v>4</v>
      </c>
      <c r="AB8">
        <f t="shared" si="1"/>
        <v>6</v>
      </c>
      <c r="AC8">
        <f t="shared" si="2"/>
        <v>4.0000600000000004</v>
      </c>
      <c r="AD8" s="19">
        <f t="shared" si="3"/>
        <v>5</v>
      </c>
      <c r="AE8" s="14">
        <f>D10</f>
        <v>20775</v>
      </c>
      <c r="AF8" s="15">
        <f t="shared" si="4"/>
        <v>5</v>
      </c>
      <c r="AG8">
        <f t="shared" si="5"/>
        <v>1</v>
      </c>
      <c r="AH8" s="18">
        <f t="shared" si="6"/>
        <v>5</v>
      </c>
      <c r="AI8" s="14">
        <f>G10</f>
        <v>31500</v>
      </c>
      <c r="AJ8">
        <f t="shared" si="7"/>
        <v>1</v>
      </c>
      <c r="AK8">
        <f t="shared" si="8"/>
        <v>1</v>
      </c>
      <c r="AL8" s="18">
        <f t="shared" si="9"/>
        <v>1</v>
      </c>
      <c r="AM8" s="14">
        <f>J10</f>
        <v>23875</v>
      </c>
      <c r="AN8" s="15">
        <f t="shared" si="10"/>
        <v>6</v>
      </c>
      <c r="AO8">
        <f t="shared" si="11"/>
        <v>1</v>
      </c>
      <c r="AP8" s="18">
        <f t="shared" si="12"/>
        <v>6</v>
      </c>
      <c r="AQ8" s="14">
        <f>M10</f>
        <v>10225</v>
      </c>
      <c r="AR8" s="15">
        <f t="shared" si="13"/>
        <v>10</v>
      </c>
      <c r="AS8">
        <f t="shared" si="14"/>
        <v>1</v>
      </c>
      <c r="AT8" s="18">
        <f t="shared" si="15"/>
        <v>10</v>
      </c>
    </row>
    <row r="9" spans="1:46" ht="19.5" customHeight="1" x14ac:dyDescent="0.25">
      <c r="A9" s="197">
        <v>3</v>
      </c>
      <c r="B9" s="198" t="s">
        <v>172</v>
      </c>
      <c r="C9" s="190" t="s">
        <v>123</v>
      </c>
      <c r="D9" s="191"/>
      <c r="E9" s="46"/>
      <c r="F9" s="190" t="s">
        <v>125</v>
      </c>
      <c r="G9" s="191"/>
      <c r="H9" s="46"/>
      <c r="I9" s="190" t="s">
        <v>202</v>
      </c>
      <c r="J9" s="191"/>
      <c r="K9" s="46"/>
      <c r="L9" s="190" t="s">
        <v>124</v>
      </c>
      <c r="M9" s="191"/>
      <c r="N9" s="84"/>
      <c r="O9" s="192">
        <f>SUM(E10+H10+K10+N10)</f>
        <v>22</v>
      </c>
      <c r="P9" s="182">
        <f>SUM(D10+G10+J10+M10)</f>
        <v>86375</v>
      </c>
      <c r="Q9" s="184">
        <f>AD8</f>
        <v>5</v>
      </c>
      <c r="Y9" s="10">
        <f>O11</f>
        <v>25</v>
      </c>
      <c r="Z9" s="9">
        <f>P11</f>
        <v>80625</v>
      </c>
      <c r="AA9">
        <f t="shared" si="0"/>
        <v>7</v>
      </c>
      <c r="AB9">
        <f t="shared" si="1"/>
        <v>8</v>
      </c>
      <c r="AC9">
        <f t="shared" si="2"/>
        <v>7.0000799999999996</v>
      </c>
      <c r="AD9" s="19">
        <f t="shared" si="3"/>
        <v>8</v>
      </c>
      <c r="AE9" s="14">
        <f>D12</f>
        <v>20800</v>
      </c>
      <c r="AF9" s="15">
        <f t="shared" si="4"/>
        <v>4</v>
      </c>
      <c r="AG9">
        <f t="shared" si="5"/>
        <v>1</v>
      </c>
      <c r="AH9" s="18">
        <f t="shared" si="6"/>
        <v>4</v>
      </c>
      <c r="AI9" s="14">
        <f>G12</f>
        <v>13525</v>
      </c>
      <c r="AJ9">
        <f t="shared" si="7"/>
        <v>9</v>
      </c>
      <c r="AK9">
        <f t="shared" si="8"/>
        <v>1</v>
      </c>
      <c r="AL9" s="18">
        <f t="shared" si="9"/>
        <v>9</v>
      </c>
      <c r="AM9" s="14">
        <f>J12</f>
        <v>34900</v>
      </c>
      <c r="AN9" s="15">
        <f t="shared" si="10"/>
        <v>3</v>
      </c>
      <c r="AO9">
        <f t="shared" si="11"/>
        <v>1</v>
      </c>
      <c r="AP9" s="18">
        <f t="shared" si="12"/>
        <v>3</v>
      </c>
      <c r="AQ9" s="14">
        <f>M12</f>
        <v>11400</v>
      </c>
      <c r="AR9" s="15">
        <f t="shared" si="13"/>
        <v>9</v>
      </c>
      <c r="AS9">
        <f t="shared" si="14"/>
        <v>1</v>
      </c>
      <c r="AT9" s="18">
        <f t="shared" si="15"/>
        <v>9</v>
      </c>
    </row>
    <row r="10" spans="1:46" ht="19.5" customHeight="1" thickBot="1" x14ac:dyDescent="0.3">
      <c r="A10" s="197"/>
      <c r="B10" s="199"/>
      <c r="C10" s="21">
        <v>5</v>
      </c>
      <c r="D10" s="22">
        <v>20775</v>
      </c>
      <c r="E10" s="83">
        <f>IF(ISBLANK(D10),0,IF(ISBLANK(C9),0,IF(E9 = "D",MAX($A$5:$A$34) + 2,AH8)))</f>
        <v>5</v>
      </c>
      <c r="F10" s="178">
        <v>2</v>
      </c>
      <c r="G10" s="22">
        <v>31500</v>
      </c>
      <c r="H10" s="23">
        <f>IF(ISBLANK(G10),0,IF(ISBLANK(F9),0,IF(H9 = "D",MAX($A$5:$A$34) + 2,AL8)))</f>
        <v>1</v>
      </c>
      <c r="I10" s="21">
        <v>4</v>
      </c>
      <c r="J10" s="22">
        <v>23875</v>
      </c>
      <c r="K10" s="83">
        <f>IF(ISBLANK(J10),0,IF(ISBLANK(I9),0,IF(K9 = "D",MAX($A$5:$A$34) + 2,AP8)))</f>
        <v>6</v>
      </c>
      <c r="L10" s="21">
        <v>8</v>
      </c>
      <c r="M10" s="22">
        <v>10225</v>
      </c>
      <c r="N10" s="83">
        <f>IF(ISBLANK(M10),0,IF(ISBLANK(L9),0,IF(N9 = "D",MAX($A$5:$A$34) + 2,AT8)))</f>
        <v>10</v>
      </c>
      <c r="O10" s="193"/>
      <c r="P10" s="183"/>
      <c r="Q10" s="185"/>
      <c r="Y10" s="10">
        <f>O13</f>
        <v>25</v>
      </c>
      <c r="Z10" s="9">
        <f>P13</f>
        <v>88775</v>
      </c>
      <c r="AA10">
        <f t="shared" si="0"/>
        <v>7</v>
      </c>
      <c r="AB10">
        <f t="shared" si="1"/>
        <v>5</v>
      </c>
      <c r="AC10">
        <f t="shared" si="2"/>
        <v>7.0000499999999999</v>
      </c>
      <c r="AD10" s="19">
        <f t="shared" si="3"/>
        <v>7</v>
      </c>
      <c r="AE10" s="14">
        <f>D14</f>
        <v>14425</v>
      </c>
      <c r="AF10" s="15">
        <f t="shared" si="4"/>
        <v>10</v>
      </c>
      <c r="AG10">
        <f t="shared" si="5"/>
        <v>1</v>
      </c>
      <c r="AH10" s="18">
        <f t="shared" si="6"/>
        <v>10</v>
      </c>
      <c r="AI10" s="14">
        <f>G14</f>
        <v>23750</v>
      </c>
      <c r="AJ10">
        <f t="shared" si="7"/>
        <v>4</v>
      </c>
      <c r="AK10">
        <f t="shared" si="8"/>
        <v>1</v>
      </c>
      <c r="AL10" s="18">
        <f t="shared" si="9"/>
        <v>4</v>
      </c>
      <c r="AM10" s="14">
        <f>J14</f>
        <v>17250</v>
      </c>
      <c r="AN10" s="15">
        <f t="shared" si="10"/>
        <v>10</v>
      </c>
      <c r="AO10">
        <f t="shared" si="11"/>
        <v>1</v>
      </c>
      <c r="AP10" s="18">
        <f t="shared" si="12"/>
        <v>10</v>
      </c>
      <c r="AQ10" s="14">
        <f>M14</f>
        <v>33350</v>
      </c>
      <c r="AR10" s="15">
        <f t="shared" si="13"/>
        <v>1</v>
      </c>
      <c r="AS10">
        <f t="shared" si="14"/>
        <v>1</v>
      </c>
      <c r="AT10" s="18">
        <f t="shared" si="15"/>
        <v>1</v>
      </c>
    </row>
    <row r="11" spans="1:46" ht="19.5" customHeight="1" x14ac:dyDescent="0.25">
      <c r="A11" s="186">
        <v>4</v>
      </c>
      <c r="B11" s="198" t="s">
        <v>192</v>
      </c>
      <c r="C11" s="190" t="s">
        <v>194</v>
      </c>
      <c r="D11" s="191"/>
      <c r="E11" s="46"/>
      <c r="F11" s="190" t="s">
        <v>186</v>
      </c>
      <c r="G11" s="191"/>
      <c r="H11" s="46"/>
      <c r="I11" s="190" t="s">
        <v>193</v>
      </c>
      <c r="J11" s="191"/>
      <c r="K11" s="46"/>
      <c r="L11" s="190" t="s">
        <v>195</v>
      </c>
      <c r="M11" s="191"/>
      <c r="N11" s="46"/>
      <c r="O11" s="192">
        <f>SUM(E12+H12+K12+N12)</f>
        <v>25</v>
      </c>
      <c r="P11" s="182">
        <f>SUM(D12+G12+J12+M12)</f>
        <v>80625</v>
      </c>
      <c r="Q11" s="184">
        <f>AD9</f>
        <v>8</v>
      </c>
      <c r="Y11" s="10">
        <f>O15</f>
        <v>22</v>
      </c>
      <c r="Z11" s="9">
        <f>P15</f>
        <v>99425</v>
      </c>
      <c r="AA11">
        <f t="shared" si="0"/>
        <v>4</v>
      </c>
      <c r="AB11">
        <f t="shared" si="1"/>
        <v>3</v>
      </c>
      <c r="AC11">
        <f t="shared" si="2"/>
        <v>4.0000299999999998</v>
      </c>
      <c r="AD11" s="19">
        <f t="shared" si="3"/>
        <v>4</v>
      </c>
      <c r="AE11" s="14">
        <f>D16</f>
        <v>12550</v>
      </c>
      <c r="AF11" s="15">
        <f t="shared" si="4"/>
        <v>11</v>
      </c>
      <c r="AG11">
        <f t="shared" si="5"/>
        <v>1</v>
      </c>
      <c r="AH11" s="18">
        <f t="shared" si="6"/>
        <v>11</v>
      </c>
      <c r="AI11" s="14">
        <f>G16</f>
        <v>30500</v>
      </c>
      <c r="AJ11">
        <f t="shared" si="7"/>
        <v>2</v>
      </c>
      <c r="AK11">
        <f t="shared" si="8"/>
        <v>1</v>
      </c>
      <c r="AL11" s="18">
        <f t="shared" si="9"/>
        <v>2</v>
      </c>
      <c r="AM11" s="14">
        <f>J16</f>
        <v>33075</v>
      </c>
      <c r="AN11" s="15">
        <f t="shared" si="10"/>
        <v>5</v>
      </c>
      <c r="AO11">
        <f t="shared" si="11"/>
        <v>1</v>
      </c>
      <c r="AP11" s="18">
        <f t="shared" si="12"/>
        <v>5</v>
      </c>
      <c r="AQ11" s="14">
        <f>M16</f>
        <v>23300</v>
      </c>
      <c r="AR11" s="15">
        <f t="shared" si="13"/>
        <v>4</v>
      </c>
      <c r="AS11">
        <f t="shared" si="14"/>
        <v>1</v>
      </c>
      <c r="AT11" s="18">
        <f t="shared" si="15"/>
        <v>4</v>
      </c>
    </row>
    <row r="12" spans="1:46" ht="19.5" customHeight="1" thickBot="1" x14ac:dyDescent="0.3">
      <c r="A12" s="187"/>
      <c r="B12" s="199"/>
      <c r="C12" s="178">
        <v>2</v>
      </c>
      <c r="D12" s="22">
        <v>20800</v>
      </c>
      <c r="E12" s="83">
        <f>IF(ISBLANK(D12),0,IF(ISBLANK(C11),0,IF(E11 = "D",MAX($A$5:$A$34) + 2,AH9)))</f>
        <v>4</v>
      </c>
      <c r="F12" s="21">
        <v>11</v>
      </c>
      <c r="G12" s="22">
        <v>13525</v>
      </c>
      <c r="H12" s="23">
        <f>IF(ISBLANK(G12),0,IF(ISBLANK(F11),0,IF(H11 = "D",MAX($A$5:$A$34) + 2,AL9)))</f>
        <v>9</v>
      </c>
      <c r="I12" s="21">
        <v>5</v>
      </c>
      <c r="J12" s="22">
        <v>34900</v>
      </c>
      <c r="K12" s="23">
        <f>IF(ISBLANK(J12),0,IF(ISBLANK(I11),0,IF(K11 = "D",MAX($A$5:$A$34) + 2,AP9)))</f>
        <v>3</v>
      </c>
      <c r="L12" s="21">
        <v>9</v>
      </c>
      <c r="M12" s="22">
        <v>11400</v>
      </c>
      <c r="N12" s="23">
        <f>IF(ISBLANK(M12),0,IF(ISBLANK(L11),0,IF(N11 = "D",MAX($A$5:$A$34) + 2,AT9)))</f>
        <v>9</v>
      </c>
      <c r="O12" s="193"/>
      <c r="P12" s="183"/>
      <c r="Q12" s="185"/>
      <c r="U12" s="17"/>
      <c r="V12" s="17"/>
      <c r="W12" s="17"/>
      <c r="Y12" s="10">
        <f>O17</f>
        <v>23</v>
      </c>
      <c r="Z12" s="9">
        <f>P17</f>
        <v>92750</v>
      </c>
      <c r="AA12">
        <f t="shared" si="0"/>
        <v>6</v>
      </c>
      <c r="AB12">
        <f t="shared" si="1"/>
        <v>4</v>
      </c>
      <c r="AC12">
        <f t="shared" si="2"/>
        <v>6.0000400000000003</v>
      </c>
      <c r="AD12" s="19">
        <f t="shared" si="3"/>
        <v>6</v>
      </c>
      <c r="AE12" s="14">
        <f>D18</f>
        <v>16200</v>
      </c>
      <c r="AF12" s="15">
        <f t="shared" si="4"/>
        <v>9</v>
      </c>
      <c r="AG12">
        <f t="shared" si="5"/>
        <v>1</v>
      </c>
      <c r="AH12" s="18">
        <f t="shared" si="6"/>
        <v>9</v>
      </c>
      <c r="AI12" s="14">
        <f>G18</f>
        <v>20150</v>
      </c>
      <c r="AJ12">
        <f t="shared" si="7"/>
        <v>5</v>
      </c>
      <c r="AK12">
        <f t="shared" si="8"/>
        <v>1</v>
      </c>
      <c r="AL12" s="18">
        <f t="shared" si="9"/>
        <v>5</v>
      </c>
      <c r="AM12" s="14">
        <f>J18</f>
        <v>42475</v>
      </c>
      <c r="AN12" s="15">
        <f t="shared" si="10"/>
        <v>1</v>
      </c>
      <c r="AO12">
        <f t="shared" si="11"/>
        <v>1</v>
      </c>
      <c r="AP12" s="18">
        <f t="shared" si="12"/>
        <v>1</v>
      </c>
      <c r="AQ12" s="14">
        <f>M18</f>
        <v>13925</v>
      </c>
      <c r="AR12" s="15">
        <f t="shared" si="13"/>
        <v>8</v>
      </c>
      <c r="AS12">
        <f t="shared" si="14"/>
        <v>1</v>
      </c>
      <c r="AT12" s="18">
        <f t="shared" si="15"/>
        <v>8</v>
      </c>
    </row>
    <row r="13" spans="1:46" ht="19.5" customHeight="1" x14ac:dyDescent="0.25">
      <c r="A13" s="197">
        <v>5</v>
      </c>
      <c r="B13" s="198" t="s">
        <v>173</v>
      </c>
      <c r="C13" s="190" t="s">
        <v>204</v>
      </c>
      <c r="D13" s="191"/>
      <c r="E13" s="46"/>
      <c r="F13" s="190" t="s">
        <v>175</v>
      </c>
      <c r="G13" s="191"/>
      <c r="H13" s="46"/>
      <c r="I13" s="190" t="s">
        <v>177</v>
      </c>
      <c r="J13" s="191"/>
      <c r="K13" s="46"/>
      <c r="L13" s="190" t="s">
        <v>205</v>
      </c>
      <c r="M13" s="191"/>
      <c r="N13" s="46"/>
      <c r="O13" s="192">
        <f>SUM(E14+H14+K14+N14)</f>
        <v>25</v>
      </c>
      <c r="P13" s="182">
        <f>SUM(D14+G14+J14+M14)</f>
        <v>88775</v>
      </c>
      <c r="Q13" s="184">
        <f>AD10</f>
        <v>7</v>
      </c>
      <c r="U13" s="17"/>
      <c r="V13" s="17"/>
      <c r="W13" s="17"/>
      <c r="Y13" s="10">
        <f>O19</f>
        <v>31.5</v>
      </c>
      <c r="Z13" s="9">
        <f>P19</f>
        <v>63900</v>
      </c>
      <c r="AA13">
        <f t="shared" si="0"/>
        <v>10</v>
      </c>
      <c r="AB13">
        <f t="shared" si="1"/>
        <v>10</v>
      </c>
      <c r="AC13">
        <f t="shared" si="2"/>
        <v>10.0001</v>
      </c>
      <c r="AD13" s="19">
        <f t="shared" si="3"/>
        <v>10</v>
      </c>
      <c r="AE13" s="14">
        <f>D20</f>
        <v>19125</v>
      </c>
      <c r="AF13" s="15">
        <f t="shared" si="4"/>
        <v>7</v>
      </c>
      <c r="AG13">
        <f t="shared" si="5"/>
        <v>1</v>
      </c>
      <c r="AH13" s="18">
        <f t="shared" si="6"/>
        <v>7</v>
      </c>
      <c r="AI13" s="14">
        <f>G20</f>
        <v>19275</v>
      </c>
      <c r="AJ13">
        <f t="shared" si="7"/>
        <v>6</v>
      </c>
      <c r="AK13">
        <f t="shared" si="8"/>
        <v>2</v>
      </c>
      <c r="AL13" s="18">
        <f t="shared" si="9"/>
        <v>6.5</v>
      </c>
      <c r="AM13" s="14">
        <f>J20</f>
        <v>11475</v>
      </c>
      <c r="AN13" s="15">
        <f t="shared" si="10"/>
        <v>11</v>
      </c>
      <c r="AO13">
        <f t="shared" si="11"/>
        <v>1</v>
      </c>
      <c r="AP13" s="18">
        <f t="shared" si="12"/>
        <v>11</v>
      </c>
      <c r="AQ13" s="14">
        <f>M20</f>
        <v>14025</v>
      </c>
      <c r="AR13" s="15">
        <f t="shared" si="13"/>
        <v>7</v>
      </c>
      <c r="AS13">
        <f t="shared" si="14"/>
        <v>1</v>
      </c>
      <c r="AT13" s="18">
        <f t="shared" si="15"/>
        <v>7</v>
      </c>
    </row>
    <row r="14" spans="1:46" ht="19.5" customHeight="1" thickBot="1" x14ac:dyDescent="0.3">
      <c r="A14" s="197"/>
      <c r="B14" s="199"/>
      <c r="C14" s="21">
        <v>8</v>
      </c>
      <c r="D14" s="22">
        <v>14425</v>
      </c>
      <c r="E14" s="23">
        <f>IF(ISBLANK(D14),0,IF(ISBLANK(C13),0,IF(E13 = "D",MAX($A$5:$A$34) + 2,AH10)))</f>
        <v>10</v>
      </c>
      <c r="F14" s="178">
        <v>1</v>
      </c>
      <c r="G14" s="22">
        <v>23750</v>
      </c>
      <c r="H14" s="23">
        <f>IF(ISBLANK(G14),0,IF(ISBLANK(F13),0,IF(H13 = "D",MAX($A$5:$A$34) + 2,AL10)))</f>
        <v>4</v>
      </c>
      <c r="I14" s="21">
        <v>2</v>
      </c>
      <c r="J14" s="22">
        <v>17250</v>
      </c>
      <c r="K14" s="83">
        <f>IF(ISBLANK(J14),0,IF(ISBLANK(I13),0,IF(K13 = "D",MAX($A$5:$A$34) + 2,AP10)))</f>
        <v>10</v>
      </c>
      <c r="L14" s="178">
        <v>1</v>
      </c>
      <c r="M14" s="22">
        <v>33350</v>
      </c>
      <c r="N14" s="83">
        <f>IF(ISBLANK(M14),0,IF(ISBLANK(L13),0,IF(N13 = "D",MAX($A$5:$A$34) + 2,AT10)))</f>
        <v>1</v>
      </c>
      <c r="O14" s="193"/>
      <c r="P14" s="183"/>
      <c r="Q14" s="185"/>
      <c r="U14" s="17"/>
      <c r="V14" s="17"/>
      <c r="W14" s="17"/>
      <c r="Y14" s="10">
        <f>O21</f>
        <v>26</v>
      </c>
      <c r="Z14" s="9">
        <f>P21</f>
        <v>75175</v>
      </c>
      <c r="AA14">
        <f t="shared" si="0"/>
        <v>9</v>
      </c>
      <c r="AB14">
        <f t="shared" si="1"/>
        <v>9</v>
      </c>
      <c r="AC14">
        <f t="shared" si="2"/>
        <v>9.0000900000000001</v>
      </c>
      <c r="AD14" s="19">
        <f t="shared" si="3"/>
        <v>9</v>
      </c>
      <c r="AE14" s="14">
        <f>D22</f>
        <v>27050</v>
      </c>
      <c r="AF14" s="15">
        <f t="shared" si="4"/>
        <v>2</v>
      </c>
      <c r="AG14">
        <f t="shared" si="5"/>
        <v>1</v>
      </c>
      <c r="AH14" s="18">
        <f t="shared" si="6"/>
        <v>2</v>
      </c>
      <c r="AI14" s="14">
        <f>G22</f>
        <v>12450</v>
      </c>
      <c r="AJ14">
        <f t="shared" si="7"/>
        <v>10</v>
      </c>
      <c r="AK14">
        <f t="shared" si="8"/>
        <v>1</v>
      </c>
      <c r="AL14" s="18">
        <f t="shared" si="9"/>
        <v>10</v>
      </c>
      <c r="AM14" s="14">
        <f>J22</f>
        <v>21575</v>
      </c>
      <c r="AN14" s="15">
        <f t="shared" si="10"/>
        <v>8</v>
      </c>
      <c r="AO14">
        <f t="shared" si="11"/>
        <v>1</v>
      </c>
      <c r="AP14" s="18">
        <f t="shared" si="12"/>
        <v>8</v>
      </c>
      <c r="AQ14" s="14">
        <f>M22</f>
        <v>14100</v>
      </c>
      <c r="AR14" s="15">
        <f t="shared" si="13"/>
        <v>6</v>
      </c>
      <c r="AS14">
        <f t="shared" si="14"/>
        <v>1</v>
      </c>
      <c r="AT14" s="18">
        <f t="shared" si="15"/>
        <v>6</v>
      </c>
    </row>
    <row r="15" spans="1:46" ht="19.5" customHeight="1" x14ac:dyDescent="0.25">
      <c r="A15" s="186">
        <v>6</v>
      </c>
      <c r="B15" s="198" t="s">
        <v>228</v>
      </c>
      <c r="C15" s="190" t="s">
        <v>134</v>
      </c>
      <c r="D15" s="191"/>
      <c r="E15" s="46"/>
      <c r="F15" s="190" t="s">
        <v>137</v>
      </c>
      <c r="G15" s="191"/>
      <c r="H15" s="46"/>
      <c r="I15" s="190" t="s">
        <v>136</v>
      </c>
      <c r="J15" s="191"/>
      <c r="K15" s="46"/>
      <c r="L15" s="190" t="s">
        <v>135</v>
      </c>
      <c r="M15" s="191"/>
      <c r="N15" s="46"/>
      <c r="O15" s="192">
        <f>SUM(E16+H16+K16+N16)</f>
        <v>22</v>
      </c>
      <c r="P15" s="182">
        <f>SUM(D16+G16+J16+M16)</f>
        <v>99425</v>
      </c>
      <c r="Q15" s="184">
        <f>AD11</f>
        <v>4</v>
      </c>
      <c r="Y15" s="10">
        <f>O23</f>
        <v>21.5</v>
      </c>
      <c r="Z15" s="9">
        <f>P23</f>
        <v>86225</v>
      </c>
      <c r="AA15">
        <f t="shared" si="0"/>
        <v>3</v>
      </c>
      <c r="AB15">
        <f t="shared" si="1"/>
        <v>7</v>
      </c>
      <c r="AC15">
        <f t="shared" si="2"/>
        <v>3.00007</v>
      </c>
      <c r="AD15" s="19">
        <f t="shared" si="3"/>
        <v>3</v>
      </c>
      <c r="AE15" s="14">
        <f>D24</f>
        <v>23650</v>
      </c>
      <c r="AF15" s="15">
        <f t="shared" si="4"/>
        <v>3</v>
      </c>
      <c r="AG15">
        <f t="shared" si="5"/>
        <v>1</v>
      </c>
      <c r="AH15" s="18">
        <f t="shared" si="6"/>
        <v>3</v>
      </c>
      <c r="AI15" s="14">
        <f>G24</f>
        <v>19275</v>
      </c>
      <c r="AJ15">
        <f t="shared" si="7"/>
        <v>6</v>
      </c>
      <c r="AK15">
        <f t="shared" si="8"/>
        <v>2</v>
      </c>
      <c r="AL15" s="18">
        <f t="shared" si="9"/>
        <v>6.5</v>
      </c>
      <c r="AM15" s="14">
        <f>J24</f>
        <v>23500</v>
      </c>
      <c r="AN15" s="15">
        <f t="shared" si="10"/>
        <v>7</v>
      </c>
      <c r="AO15">
        <f t="shared" si="11"/>
        <v>1</v>
      </c>
      <c r="AP15" s="18">
        <f t="shared" si="12"/>
        <v>7</v>
      </c>
      <c r="AQ15" s="14">
        <f>M24</f>
        <v>19800</v>
      </c>
      <c r="AR15" s="15">
        <f t="shared" si="13"/>
        <v>5</v>
      </c>
      <c r="AS15">
        <f t="shared" si="14"/>
        <v>1</v>
      </c>
      <c r="AT15" s="18">
        <f t="shared" si="15"/>
        <v>5</v>
      </c>
    </row>
    <row r="16" spans="1:46" ht="19.5" customHeight="1" thickBot="1" x14ac:dyDescent="0.3">
      <c r="A16" s="187"/>
      <c r="B16" s="199"/>
      <c r="C16" s="21">
        <v>3</v>
      </c>
      <c r="D16" s="22">
        <v>12550</v>
      </c>
      <c r="E16" s="23">
        <f>IF(ISBLANK(D16),0,IF(ISBLANK(C15),0,IF(E15 = "D",MAX($A$5:$A$34) + 2,AH11)))</f>
        <v>11</v>
      </c>
      <c r="F16" s="21">
        <v>5</v>
      </c>
      <c r="G16" s="22">
        <v>30500</v>
      </c>
      <c r="H16" s="83">
        <f>IF(ISBLANK(G16),0,IF(ISBLANK(F15),0,IF(H15 = "D",MAX($A$5:$A$34) + 2,AL11)))</f>
        <v>2</v>
      </c>
      <c r="I16" s="21">
        <v>3</v>
      </c>
      <c r="J16" s="22">
        <v>33075</v>
      </c>
      <c r="K16" s="23">
        <f>IF(ISBLANK(J16),0,IF(ISBLANK(I15),0,IF(K15 = "D",MAX($A$5:$A$34) + 2,AP11)))</f>
        <v>5</v>
      </c>
      <c r="L16" s="178">
        <v>2</v>
      </c>
      <c r="M16" s="22">
        <v>23300</v>
      </c>
      <c r="N16" s="23">
        <f>IF(ISBLANK(M16),0,IF(ISBLANK(L15),0,IF(N15 = "D",MAX($A$5:$A$34) + 2,AT11)))</f>
        <v>4</v>
      </c>
      <c r="O16" s="193"/>
      <c r="P16" s="183"/>
      <c r="Q16" s="185"/>
      <c r="Y16" s="10">
        <f>O25</f>
        <v>15</v>
      </c>
      <c r="Z16" s="9">
        <f>P25</f>
        <v>107775</v>
      </c>
      <c r="AA16">
        <f t="shared" si="0"/>
        <v>1</v>
      </c>
      <c r="AB16">
        <f t="shared" si="1"/>
        <v>2</v>
      </c>
      <c r="AC16">
        <f t="shared" si="2"/>
        <v>1.0000199999999999</v>
      </c>
      <c r="AD16" s="19">
        <f t="shared" si="3"/>
        <v>1</v>
      </c>
      <c r="AE16" s="14">
        <f>D26</f>
        <v>19650</v>
      </c>
      <c r="AF16" s="15">
        <f t="shared" si="4"/>
        <v>6</v>
      </c>
      <c r="AG16">
        <f t="shared" si="5"/>
        <v>1</v>
      </c>
      <c r="AH16" s="18">
        <f t="shared" si="6"/>
        <v>6</v>
      </c>
      <c r="AI16" s="14">
        <f>G26</f>
        <v>24950</v>
      </c>
      <c r="AJ16">
        <f t="shared" si="7"/>
        <v>3</v>
      </c>
      <c r="AK16">
        <f t="shared" si="8"/>
        <v>1</v>
      </c>
      <c r="AL16" s="18">
        <f t="shared" si="9"/>
        <v>3</v>
      </c>
      <c r="AM16" s="14">
        <f>J26</f>
        <v>33950</v>
      </c>
      <c r="AN16" s="15">
        <f t="shared" si="10"/>
        <v>4</v>
      </c>
      <c r="AO16">
        <f t="shared" si="11"/>
        <v>1</v>
      </c>
      <c r="AP16" s="18">
        <f t="shared" si="12"/>
        <v>4</v>
      </c>
      <c r="AQ16" s="14">
        <f>M26</f>
        <v>29225</v>
      </c>
      <c r="AR16" s="15">
        <f t="shared" si="13"/>
        <v>2</v>
      </c>
      <c r="AS16">
        <f t="shared" si="14"/>
        <v>1</v>
      </c>
      <c r="AT16" s="18">
        <f t="shared" si="15"/>
        <v>2</v>
      </c>
    </row>
    <row r="17" spans="1:46" ht="19.5" customHeight="1" thickBot="1" x14ac:dyDescent="0.3">
      <c r="A17" s="197">
        <v>7</v>
      </c>
      <c r="B17" s="194" t="s">
        <v>180</v>
      </c>
      <c r="C17" s="190" t="s">
        <v>138</v>
      </c>
      <c r="D17" s="191"/>
      <c r="E17" s="46"/>
      <c r="F17" s="190" t="s">
        <v>141</v>
      </c>
      <c r="G17" s="191"/>
      <c r="H17" s="84"/>
      <c r="I17" s="190" t="s">
        <v>140</v>
      </c>
      <c r="J17" s="191"/>
      <c r="K17" s="46"/>
      <c r="L17" s="190" t="s">
        <v>181</v>
      </c>
      <c r="M17" s="191"/>
      <c r="N17" s="46"/>
      <c r="O17" s="192">
        <f>SUM(E18+H18+K18+N18)</f>
        <v>23</v>
      </c>
      <c r="P17" s="182">
        <f>SUM(D18+G18+J18+M18)</f>
        <v>92750</v>
      </c>
      <c r="Q17" s="184">
        <f>AD12</f>
        <v>6</v>
      </c>
      <c r="Y17" s="11">
        <f>O27</f>
        <v>51</v>
      </c>
      <c r="Z17" s="12">
        <f>P27</f>
        <v>-16</v>
      </c>
      <c r="AA17">
        <f t="shared" si="0"/>
        <v>12</v>
      </c>
      <c r="AB17">
        <f t="shared" si="1"/>
        <v>12</v>
      </c>
      <c r="AC17" s="13">
        <f t="shared" si="2"/>
        <v>12.000120000000001</v>
      </c>
      <c r="AD17" s="19">
        <f t="shared" si="3"/>
        <v>12</v>
      </c>
      <c r="AE17" s="16">
        <f>D28</f>
        <v>-4</v>
      </c>
      <c r="AF17" s="15">
        <f t="shared" si="4"/>
        <v>12</v>
      </c>
      <c r="AG17">
        <f t="shared" si="5"/>
        <v>4</v>
      </c>
      <c r="AH17" s="18">
        <f t="shared" si="6"/>
        <v>12.75</v>
      </c>
      <c r="AI17" s="16">
        <f>G28</f>
        <v>-4</v>
      </c>
      <c r="AJ17">
        <f t="shared" si="7"/>
        <v>12</v>
      </c>
      <c r="AK17">
        <f t="shared" si="8"/>
        <v>4</v>
      </c>
      <c r="AL17" s="18">
        <f t="shared" si="9"/>
        <v>12.75</v>
      </c>
      <c r="AM17" s="16">
        <f>J28</f>
        <v>-4</v>
      </c>
      <c r="AN17" s="15">
        <f t="shared" si="10"/>
        <v>12</v>
      </c>
      <c r="AO17">
        <f t="shared" si="11"/>
        <v>4</v>
      </c>
      <c r="AP17" s="18">
        <f t="shared" si="12"/>
        <v>12.75</v>
      </c>
      <c r="AQ17" s="16">
        <f>M28</f>
        <v>-4</v>
      </c>
      <c r="AR17" s="15">
        <f t="shared" si="13"/>
        <v>12</v>
      </c>
      <c r="AS17">
        <f t="shared" si="14"/>
        <v>4</v>
      </c>
      <c r="AT17" s="18">
        <f t="shared" si="15"/>
        <v>12.75</v>
      </c>
    </row>
    <row r="18" spans="1:46" ht="19.5" customHeight="1" thickBot="1" x14ac:dyDescent="0.3">
      <c r="A18" s="197"/>
      <c r="B18" s="195"/>
      <c r="C18" s="21">
        <v>4</v>
      </c>
      <c r="D18" s="22">
        <v>16200</v>
      </c>
      <c r="E18" s="23">
        <f>IF(ISBLANK(D18),0,IF(ISBLANK(C17),0,IF(E17 = "D",MAX($A$5:$A$34) + 2,AH12)))</f>
        <v>9</v>
      </c>
      <c r="F18" s="21">
        <v>10</v>
      </c>
      <c r="G18" s="22">
        <v>20150</v>
      </c>
      <c r="H18" s="83">
        <f>IF(ISBLANK(G18),0,IF(ISBLANK(F17),0,IF(H17 = "D",MAX($A$5:$A$34) + 2,AL12)))</f>
        <v>5</v>
      </c>
      <c r="I18" s="178">
        <v>10</v>
      </c>
      <c r="J18" s="22">
        <v>42475</v>
      </c>
      <c r="K18" s="23">
        <f>IF(ISBLANK(J18),0,IF(ISBLANK(I17),0,IF(K17 = "D",MAX($A$5:$A$34) + 2,AP12)))</f>
        <v>1</v>
      </c>
      <c r="L18" s="178">
        <v>4</v>
      </c>
      <c r="M18" s="22">
        <v>13925</v>
      </c>
      <c r="N18" s="23">
        <f>IF(ISBLANK(M18),0,IF(ISBLANK(L17),0,IF(N17 = "D",MAX($A$5:$A$34) + 2,AT12)))</f>
        <v>8</v>
      </c>
      <c r="O18" s="193"/>
      <c r="P18" s="183"/>
      <c r="Q18" s="185"/>
      <c r="Y18" s="11">
        <f>O29</f>
        <v>51</v>
      </c>
      <c r="Z18" s="12">
        <f>P29</f>
        <v>-16</v>
      </c>
      <c r="AA18">
        <f t="shared" si="0"/>
        <v>12</v>
      </c>
      <c r="AB18">
        <f t="shared" si="1"/>
        <v>12</v>
      </c>
      <c r="AC18" s="13">
        <f t="shared" ref="AC18" si="16">AA18+AB18*0.00001</f>
        <v>12.000120000000001</v>
      </c>
      <c r="AD18" s="19">
        <f t="shared" si="3"/>
        <v>12</v>
      </c>
      <c r="AE18" s="16">
        <f>D30</f>
        <v>-4</v>
      </c>
      <c r="AF18" s="15">
        <f t="shared" si="4"/>
        <v>12</v>
      </c>
      <c r="AG18">
        <f t="shared" si="5"/>
        <v>4</v>
      </c>
      <c r="AH18" s="18">
        <f t="shared" si="6"/>
        <v>12.75</v>
      </c>
      <c r="AI18" s="16">
        <f>G30</f>
        <v>-4</v>
      </c>
      <c r="AJ18">
        <f t="shared" si="7"/>
        <v>12</v>
      </c>
      <c r="AK18">
        <f t="shared" si="8"/>
        <v>4</v>
      </c>
      <c r="AL18" s="18">
        <f t="shared" si="9"/>
        <v>12.75</v>
      </c>
      <c r="AM18" s="16">
        <f>J30</f>
        <v>-4</v>
      </c>
      <c r="AN18" s="15">
        <f t="shared" si="10"/>
        <v>12</v>
      </c>
      <c r="AO18">
        <f t="shared" si="11"/>
        <v>4</v>
      </c>
      <c r="AP18" s="18">
        <f t="shared" si="12"/>
        <v>12.75</v>
      </c>
      <c r="AQ18" s="16">
        <f>M30</f>
        <v>-4</v>
      </c>
      <c r="AR18" s="15">
        <f t="shared" si="13"/>
        <v>12</v>
      </c>
      <c r="AS18">
        <f t="shared" si="14"/>
        <v>4</v>
      </c>
      <c r="AT18" s="18">
        <f t="shared" si="15"/>
        <v>12.75</v>
      </c>
    </row>
    <row r="19" spans="1:46" ht="19.5" customHeight="1" thickBot="1" x14ac:dyDescent="0.3">
      <c r="A19" s="186">
        <v>8</v>
      </c>
      <c r="B19" s="194" t="s">
        <v>209</v>
      </c>
      <c r="C19" s="190" t="s">
        <v>148</v>
      </c>
      <c r="D19" s="191"/>
      <c r="E19" s="46"/>
      <c r="F19" s="190" t="s">
        <v>143</v>
      </c>
      <c r="G19" s="191"/>
      <c r="H19" s="84"/>
      <c r="I19" s="190" t="s">
        <v>144</v>
      </c>
      <c r="J19" s="191"/>
      <c r="K19" s="46"/>
      <c r="L19" s="190" t="s">
        <v>208</v>
      </c>
      <c r="M19" s="191"/>
      <c r="N19" s="46"/>
      <c r="O19" s="192">
        <f>SUM(E20+H20+K20+N20)</f>
        <v>31.5</v>
      </c>
      <c r="P19" s="182">
        <f>SUM(D20+G20+J20+M20)</f>
        <v>63900</v>
      </c>
      <c r="Q19" s="184">
        <f>AD13</f>
        <v>10</v>
      </c>
      <c r="Y19" s="11">
        <f>O31</f>
        <v>51</v>
      </c>
      <c r="Z19" s="12">
        <f>P31</f>
        <v>-16</v>
      </c>
      <c r="AA19">
        <f t="shared" si="0"/>
        <v>12</v>
      </c>
      <c r="AB19">
        <f t="shared" si="1"/>
        <v>12</v>
      </c>
      <c r="AC19" s="13">
        <f t="shared" ref="AC19" si="17">AA19+AB19*0.00001</f>
        <v>12.000120000000001</v>
      </c>
      <c r="AD19" s="19">
        <f t="shared" si="3"/>
        <v>12</v>
      </c>
      <c r="AE19" s="16">
        <f>D32</f>
        <v>-4</v>
      </c>
      <c r="AF19" s="15">
        <f t="shared" si="4"/>
        <v>12</v>
      </c>
      <c r="AG19">
        <f t="shared" si="5"/>
        <v>4</v>
      </c>
      <c r="AH19" s="18">
        <f t="shared" si="6"/>
        <v>12.75</v>
      </c>
      <c r="AI19" s="16">
        <f>G32</f>
        <v>-4</v>
      </c>
      <c r="AJ19">
        <f t="shared" si="7"/>
        <v>12</v>
      </c>
      <c r="AK19">
        <f t="shared" si="8"/>
        <v>4</v>
      </c>
      <c r="AL19" s="18">
        <f t="shared" si="9"/>
        <v>12.75</v>
      </c>
      <c r="AM19" s="16">
        <f>J32</f>
        <v>-4</v>
      </c>
      <c r="AN19" s="15">
        <f t="shared" si="10"/>
        <v>12</v>
      </c>
      <c r="AO19">
        <f t="shared" si="11"/>
        <v>4</v>
      </c>
      <c r="AP19" s="18">
        <f t="shared" si="12"/>
        <v>12.75</v>
      </c>
      <c r="AQ19" s="16">
        <f>M32</f>
        <v>-4</v>
      </c>
      <c r="AR19" s="15">
        <f t="shared" si="13"/>
        <v>12</v>
      </c>
      <c r="AS19">
        <f t="shared" si="14"/>
        <v>4</v>
      </c>
      <c r="AT19" s="18">
        <f t="shared" si="15"/>
        <v>12.75</v>
      </c>
    </row>
    <row r="20" spans="1:46" ht="19.5" customHeight="1" thickBot="1" x14ac:dyDescent="0.3">
      <c r="A20" s="187"/>
      <c r="B20" s="195"/>
      <c r="C20" s="21">
        <v>6</v>
      </c>
      <c r="D20" s="22">
        <v>19125</v>
      </c>
      <c r="E20" s="23">
        <f>IF(ISBLANK(D20),0,IF(ISBLANK(C19),0,IF(E19 = "D",MAX($A$5:$A$34) + 2,AH13)))</f>
        <v>7</v>
      </c>
      <c r="F20" s="21">
        <v>3</v>
      </c>
      <c r="G20" s="22">
        <v>19275</v>
      </c>
      <c r="H20" s="83">
        <f>IF(ISBLANK(G20),0,IF(ISBLANK(F19),0,IF(H19 = "D",MAX($A$5:$A$34) + 2,AL13)))</f>
        <v>6.5</v>
      </c>
      <c r="I20" s="21">
        <v>6</v>
      </c>
      <c r="J20" s="22">
        <v>11475</v>
      </c>
      <c r="K20" s="23">
        <f>IF(ISBLANK(J20),0,IF(ISBLANK(I19),0,IF(K19 = "D",MAX($A$5:$A$34) + 2,AP13)))</f>
        <v>11</v>
      </c>
      <c r="L20" s="178">
        <v>10</v>
      </c>
      <c r="M20" s="22">
        <v>14025</v>
      </c>
      <c r="N20" s="23">
        <f>IF(ISBLANK(M20),0,IF(ISBLANK(L19),0,IF(N19 = "D",MAX($A$5:$A$34) + 2,AT13)))</f>
        <v>7</v>
      </c>
      <c r="O20" s="193"/>
      <c r="P20" s="183"/>
      <c r="Q20" s="185"/>
      <c r="Y20" s="11">
        <f>O33</f>
        <v>51</v>
      </c>
      <c r="Z20" s="12">
        <f>P33</f>
        <v>-16</v>
      </c>
      <c r="AA20">
        <f t="shared" si="0"/>
        <v>12</v>
      </c>
      <c r="AB20">
        <f t="shared" si="1"/>
        <v>12</v>
      </c>
      <c r="AC20" s="13">
        <f t="shared" ref="AC20" si="18">AA20+AB20*0.00001</f>
        <v>12.000120000000001</v>
      </c>
      <c r="AD20" s="19">
        <f t="shared" si="3"/>
        <v>12</v>
      </c>
      <c r="AE20" s="16">
        <f>D34</f>
        <v>-4</v>
      </c>
      <c r="AF20" s="15">
        <f t="shared" si="4"/>
        <v>12</v>
      </c>
      <c r="AG20">
        <f t="shared" si="5"/>
        <v>4</v>
      </c>
      <c r="AH20" s="18">
        <f t="shared" si="6"/>
        <v>12.75</v>
      </c>
      <c r="AI20" s="16">
        <f>G34</f>
        <v>-4</v>
      </c>
      <c r="AJ20">
        <f t="shared" si="7"/>
        <v>12</v>
      </c>
      <c r="AK20">
        <f t="shared" si="8"/>
        <v>4</v>
      </c>
      <c r="AL20" s="18">
        <f t="shared" si="9"/>
        <v>12.75</v>
      </c>
      <c r="AM20" s="16">
        <f>J34</f>
        <v>-4</v>
      </c>
      <c r="AN20" s="15">
        <f t="shared" si="10"/>
        <v>12</v>
      </c>
      <c r="AO20">
        <f t="shared" si="11"/>
        <v>4</v>
      </c>
      <c r="AP20" s="18">
        <f t="shared" si="12"/>
        <v>12.75</v>
      </c>
      <c r="AQ20" s="16">
        <f>M34</f>
        <v>-4</v>
      </c>
      <c r="AR20" s="15">
        <f t="shared" si="13"/>
        <v>12</v>
      </c>
      <c r="AS20">
        <f t="shared" si="14"/>
        <v>4</v>
      </c>
      <c r="AT20" s="18">
        <f t="shared" si="15"/>
        <v>12.75</v>
      </c>
    </row>
    <row r="21" spans="1:46" ht="19.5" customHeight="1" x14ac:dyDescent="0.25">
      <c r="A21" s="186">
        <v>9</v>
      </c>
      <c r="B21" s="194" t="s">
        <v>185</v>
      </c>
      <c r="C21" s="190" t="s">
        <v>150</v>
      </c>
      <c r="D21" s="191"/>
      <c r="E21" s="46"/>
      <c r="F21" s="190" t="s">
        <v>121</v>
      </c>
      <c r="G21" s="191"/>
      <c r="H21" s="84"/>
      <c r="I21" s="190" t="s">
        <v>118</v>
      </c>
      <c r="J21" s="191"/>
      <c r="K21" s="46"/>
      <c r="L21" s="190" t="s">
        <v>163</v>
      </c>
      <c r="M21" s="191"/>
      <c r="N21" s="46"/>
      <c r="O21" s="192">
        <f>SUM(E22+H22+K22+N22)</f>
        <v>26</v>
      </c>
      <c r="P21" s="182">
        <f>SUM(D22+G22+J22+M22)</f>
        <v>75175</v>
      </c>
      <c r="Q21" s="184">
        <f>AD14</f>
        <v>9</v>
      </c>
      <c r="Y21" s="8"/>
      <c r="AF21" s="8"/>
      <c r="AJ21" s="15"/>
      <c r="AL21" s="18"/>
    </row>
    <row r="22" spans="1:46" ht="19.5" customHeight="1" thickBot="1" x14ac:dyDescent="0.3">
      <c r="A22" s="187"/>
      <c r="B22" s="195"/>
      <c r="C22" s="21">
        <v>7</v>
      </c>
      <c r="D22" s="22">
        <v>27050</v>
      </c>
      <c r="E22" s="23">
        <f>IF(ISBLANK(D22),0,IF(ISBLANK(C21),0,IF(E21 = "D",MAX($A$5:$A$34) + 2,AH14)))</f>
        <v>2</v>
      </c>
      <c r="F22" s="21">
        <v>6</v>
      </c>
      <c r="G22" s="22">
        <v>12450</v>
      </c>
      <c r="H22" s="83">
        <f>IF(ISBLANK(G22),0,IF(ISBLANK(F21),0,IF(H21 = "D",MAX($A$5:$A$34) + 2,AL14)))</f>
        <v>10</v>
      </c>
      <c r="I22" s="21">
        <v>9</v>
      </c>
      <c r="J22" s="22">
        <v>21575</v>
      </c>
      <c r="K22" s="23">
        <f>IF(ISBLANK(J22),0,IF(ISBLANK(I21),0,IF(K21 = "D",MAX($A$5:$A$34) + 2,AP14)))</f>
        <v>8</v>
      </c>
      <c r="L22" s="178">
        <v>11</v>
      </c>
      <c r="M22" s="22">
        <v>14100</v>
      </c>
      <c r="N22" s="23">
        <f>IF(ISBLANK(M22),0,IF(ISBLANK(L21),0,IF(N21 = "D",MAX($A$5:$A$34) + 2,AT14)))</f>
        <v>6</v>
      </c>
      <c r="O22" s="193"/>
      <c r="P22" s="183"/>
      <c r="Q22" s="185"/>
      <c r="Y22" s="8"/>
      <c r="AF22" s="8"/>
      <c r="AP22" s="17" t="s">
        <v>25</v>
      </c>
      <c r="AQ22" s="7" t="str">
        <f>IF(C5 = "D","0"," ")</f>
        <v xml:space="preserve"> </v>
      </c>
    </row>
    <row r="23" spans="1:46" ht="19.5" customHeight="1" x14ac:dyDescent="0.25">
      <c r="A23" s="197">
        <v>10</v>
      </c>
      <c r="B23" s="194" t="s">
        <v>182</v>
      </c>
      <c r="C23" s="190" t="s">
        <v>155</v>
      </c>
      <c r="D23" s="191"/>
      <c r="E23" s="46"/>
      <c r="F23" s="190" t="s">
        <v>156</v>
      </c>
      <c r="G23" s="191"/>
      <c r="H23" s="84"/>
      <c r="I23" s="190" t="s">
        <v>210</v>
      </c>
      <c r="J23" s="191"/>
      <c r="K23" s="46"/>
      <c r="L23" s="190" t="s">
        <v>154</v>
      </c>
      <c r="M23" s="191"/>
      <c r="N23" s="46"/>
      <c r="O23" s="192">
        <f>SUM(E24+H24+K24+N24)</f>
        <v>21.5</v>
      </c>
      <c r="P23" s="182">
        <f>SUM(D24+G24+J24+M24)</f>
        <v>86225</v>
      </c>
      <c r="Q23" s="184">
        <f>AD15</f>
        <v>3</v>
      </c>
      <c r="AF23" s="8"/>
      <c r="AP23" s="17" t="s">
        <v>26</v>
      </c>
    </row>
    <row r="24" spans="1:46" ht="19.5" customHeight="1" thickBot="1" x14ac:dyDescent="0.3">
      <c r="A24" s="197"/>
      <c r="B24" s="195"/>
      <c r="C24" s="178">
        <v>11</v>
      </c>
      <c r="D24" s="22">
        <v>23650</v>
      </c>
      <c r="E24" s="23">
        <f>IF(ISBLANK(D24),0,IF(ISBLANK(C23),0,IF(E23 = "D",MAX($A$5:$A$34) + 2,AH15)))</f>
        <v>3</v>
      </c>
      <c r="F24" s="21">
        <v>4</v>
      </c>
      <c r="G24" s="22">
        <v>19275</v>
      </c>
      <c r="H24" s="83">
        <f>IF(ISBLANK(G24),0,IF(ISBLANK(F23),0,IF(H23 = "D",MAX($A$5:$A$34) + 2,AL15)))</f>
        <v>6.5</v>
      </c>
      <c r="I24" s="21">
        <v>8</v>
      </c>
      <c r="J24" s="22">
        <v>23500</v>
      </c>
      <c r="K24" s="23">
        <f>IF(ISBLANK(J24),0,IF(ISBLANK(I23),0,IF(K23 = "D",MAX($A$5:$A$34) + 2,AP15)))</f>
        <v>7</v>
      </c>
      <c r="L24" s="21">
        <v>3</v>
      </c>
      <c r="M24" s="22">
        <v>19800</v>
      </c>
      <c r="N24" s="23">
        <f>IF(ISBLANK(M24),0,IF(ISBLANK(L23),0,IF(N23 = "D",MAX($A$5:$A$34) + 2,AT15)))</f>
        <v>5</v>
      </c>
      <c r="O24" s="193"/>
      <c r="P24" s="183"/>
      <c r="Q24" s="185"/>
      <c r="AF24" s="8"/>
    </row>
    <row r="25" spans="1:46" ht="19.5" customHeight="1" x14ac:dyDescent="0.25">
      <c r="A25" s="186">
        <v>11</v>
      </c>
      <c r="B25" s="194" t="s">
        <v>187</v>
      </c>
      <c r="C25" s="190" t="s">
        <v>188</v>
      </c>
      <c r="D25" s="191"/>
      <c r="E25" s="46"/>
      <c r="F25" s="190" t="s">
        <v>130</v>
      </c>
      <c r="G25" s="191"/>
      <c r="H25" s="84"/>
      <c r="I25" s="190" t="s">
        <v>132</v>
      </c>
      <c r="J25" s="191"/>
      <c r="K25" s="46"/>
      <c r="L25" s="190" t="s">
        <v>133</v>
      </c>
      <c r="M25" s="191"/>
      <c r="N25" s="46"/>
      <c r="O25" s="192">
        <f>SUM(E26+H26+K26+N26)</f>
        <v>15</v>
      </c>
      <c r="P25" s="182">
        <f>SUM(D26+G26+J26+M26)</f>
        <v>107775</v>
      </c>
      <c r="Q25" s="184">
        <f>AD16</f>
        <v>1</v>
      </c>
      <c r="AF25" s="8"/>
    </row>
    <row r="26" spans="1:46" ht="19.5" customHeight="1" thickBot="1" x14ac:dyDescent="0.3">
      <c r="A26" s="187"/>
      <c r="B26" s="195"/>
      <c r="C26" s="21">
        <v>9</v>
      </c>
      <c r="D26" s="22">
        <v>19650</v>
      </c>
      <c r="E26" s="23">
        <f>IF(ISBLANK(D26),0,IF(ISBLANK(C25),0,IF(E25 = "D",MAX($A$5:$A$34) + 2,AH16)))</f>
        <v>6</v>
      </c>
      <c r="F26" s="21">
        <v>9</v>
      </c>
      <c r="G26" s="22">
        <v>24950</v>
      </c>
      <c r="H26" s="83">
        <f>IF(ISBLANK(G26),0,IF(ISBLANK(F25),0,IF(H25 = "D",MAX($A$5:$A$34) + 2,AL16)))</f>
        <v>3</v>
      </c>
      <c r="I26" s="178">
        <v>11</v>
      </c>
      <c r="J26" s="22">
        <v>33950</v>
      </c>
      <c r="K26" s="23">
        <f>IF(ISBLANK(J26),0,IF(ISBLANK(I25),0,IF(K25 = "D",MAX($A$5:$A$34) + 2,AP16)))</f>
        <v>4</v>
      </c>
      <c r="L26" s="178">
        <v>6</v>
      </c>
      <c r="M26" s="22">
        <v>29225</v>
      </c>
      <c r="N26" s="23">
        <f>IF(ISBLANK(M26),0,IF(ISBLANK(L25),0,IF(N25 = "D",MAX($A$5:$A$34) + 2,AT16)))</f>
        <v>2</v>
      </c>
      <c r="O26" s="193"/>
      <c r="P26" s="183"/>
      <c r="Q26" s="185"/>
      <c r="AF26" s="8"/>
    </row>
    <row r="27" spans="1:46" ht="19.5" hidden="1" customHeight="1" x14ac:dyDescent="0.25">
      <c r="A27" s="186">
        <v>12</v>
      </c>
      <c r="B27" s="194" t="s">
        <v>212</v>
      </c>
      <c r="C27" s="190" t="s">
        <v>37</v>
      </c>
      <c r="D27" s="191"/>
      <c r="E27" s="46"/>
      <c r="F27" s="190" t="s">
        <v>213</v>
      </c>
      <c r="G27" s="191"/>
      <c r="H27" s="46"/>
      <c r="I27" s="190" t="s">
        <v>214</v>
      </c>
      <c r="J27" s="191"/>
      <c r="K27" s="46"/>
      <c r="L27" s="190" t="s">
        <v>222</v>
      </c>
      <c r="M27" s="191"/>
      <c r="N27" s="46"/>
      <c r="O27" s="192">
        <f>SUM(E28+H28+K28+N28)</f>
        <v>51</v>
      </c>
      <c r="P27" s="182">
        <f>SUM(D28+G28+J28+M28)</f>
        <v>-16</v>
      </c>
      <c r="Q27" s="184">
        <f>AD17</f>
        <v>12</v>
      </c>
      <c r="AF27" s="8"/>
    </row>
    <row r="28" spans="1:46" ht="19.5" hidden="1" customHeight="1" thickBot="1" x14ac:dyDescent="0.3">
      <c r="A28" s="187"/>
      <c r="B28" s="195"/>
      <c r="C28" s="21"/>
      <c r="D28" s="22">
        <v>-4</v>
      </c>
      <c r="E28" s="23">
        <f>IF(ISBLANK(D28),0,IF(ISBLANK(C27),0,IF(E27 = "D",MAX($A$5:$A$34) + 2,AH17)))</f>
        <v>12.75</v>
      </c>
      <c r="F28" s="21"/>
      <c r="G28" s="22">
        <v>-4</v>
      </c>
      <c r="H28" s="23">
        <f>IF(ISBLANK(G28),0,IF(ISBLANK(F27),0,IF(H27 = "D",MAX($A$5:$A$34) + 2,AL17)))</f>
        <v>12.75</v>
      </c>
      <c r="I28" s="21"/>
      <c r="J28" s="22">
        <v>-4</v>
      </c>
      <c r="K28" s="23">
        <f>IF(ISBLANK(J28),0,IF(ISBLANK(I27),0,IF(K27 = "D",MAX($A$5:$A$34) + 2,AP17)))</f>
        <v>12.75</v>
      </c>
      <c r="L28" s="21"/>
      <c r="M28" s="22">
        <v>-4</v>
      </c>
      <c r="N28" s="23">
        <f>IF(ISBLANK(M28),0,IF(ISBLANK(L27),0,IF(N27 = "D",MAX($A$5:$A$34) + 2,AT17)))</f>
        <v>12.75</v>
      </c>
      <c r="O28" s="193"/>
      <c r="P28" s="183"/>
      <c r="Q28" s="185"/>
      <c r="AF28" s="8"/>
    </row>
    <row r="29" spans="1:46" ht="19.5" hidden="1" customHeight="1" x14ac:dyDescent="0.25">
      <c r="A29" s="186">
        <v>13</v>
      </c>
      <c r="B29" s="194" t="s">
        <v>157</v>
      </c>
      <c r="C29" s="190" t="s">
        <v>223</v>
      </c>
      <c r="D29" s="191"/>
      <c r="E29" s="46"/>
      <c r="F29" s="190" t="s">
        <v>215</v>
      </c>
      <c r="G29" s="191"/>
      <c r="H29" s="46"/>
      <c r="I29" s="190" t="s">
        <v>216</v>
      </c>
      <c r="J29" s="191"/>
      <c r="K29" s="46"/>
      <c r="L29" s="190" t="s">
        <v>217</v>
      </c>
      <c r="M29" s="191"/>
      <c r="N29" s="46"/>
      <c r="O29" s="192">
        <f t="shared" ref="O29" si="19">SUM(E30+H30+K30+N30)</f>
        <v>51</v>
      </c>
      <c r="P29" s="182">
        <f t="shared" ref="P29" si="20">SUM(D30+G30+J30+M30)</f>
        <v>-16</v>
      </c>
      <c r="Q29" s="184">
        <f>AD18</f>
        <v>12</v>
      </c>
      <c r="AF29" s="8"/>
    </row>
    <row r="30" spans="1:46" ht="19.5" hidden="1" customHeight="1" thickBot="1" x14ac:dyDescent="0.3">
      <c r="A30" s="187"/>
      <c r="B30" s="195"/>
      <c r="C30" s="21"/>
      <c r="D30" s="22">
        <v>-4</v>
      </c>
      <c r="E30" s="23">
        <f>IF(ISBLANK(D30),0,IF(ISBLANK(C29),0,IF(E29 = "D",MAX($A$5:$A$34) + 2,AH18)))</f>
        <v>12.75</v>
      </c>
      <c r="F30" s="21"/>
      <c r="G30" s="22">
        <v>-4</v>
      </c>
      <c r="H30" s="23">
        <f>IF(ISBLANK(G30),0,IF(ISBLANK(F29),0,IF(H29="D",MAX($A$5:$A$34)+2,AL18)))</f>
        <v>12.75</v>
      </c>
      <c r="I30" s="21"/>
      <c r="J30" s="22">
        <v>-4</v>
      </c>
      <c r="K30" s="23">
        <f>IF(ISBLANK(J30),0,IF(ISBLANK(I29),0,IF(K29 = "D",MAX($A$5:$A$34) + 2,AP18)))</f>
        <v>12.75</v>
      </c>
      <c r="L30" s="21"/>
      <c r="M30" s="22">
        <v>-4</v>
      </c>
      <c r="N30" s="23">
        <f>IF(ISBLANK(M30),0,IF(ISBLANK(L29),0,IF(N29 = "D",MAX($A$5:$A$34) + 2,AT18)))</f>
        <v>12.75</v>
      </c>
      <c r="O30" s="193"/>
      <c r="P30" s="183"/>
      <c r="Q30" s="185"/>
      <c r="AF30" s="8"/>
    </row>
    <row r="31" spans="1:46" ht="19.5" hidden="1" customHeight="1" x14ac:dyDescent="0.25">
      <c r="A31" s="186">
        <v>14</v>
      </c>
      <c r="B31" s="194" t="s">
        <v>39</v>
      </c>
      <c r="C31" s="190" t="s">
        <v>218</v>
      </c>
      <c r="D31" s="191"/>
      <c r="E31" s="46"/>
      <c r="F31" s="190" t="s">
        <v>219</v>
      </c>
      <c r="G31" s="191"/>
      <c r="H31" s="46"/>
      <c r="I31" s="190" t="s">
        <v>220</v>
      </c>
      <c r="J31" s="191"/>
      <c r="K31" s="46"/>
      <c r="L31" s="190" t="s">
        <v>221</v>
      </c>
      <c r="M31" s="191"/>
      <c r="N31" s="46"/>
      <c r="O31" s="192">
        <f t="shared" ref="O31" si="21">SUM(E32+H32+K32+N32)</f>
        <v>51</v>
      </c>
      <c r="P31" s="182">
        <f t="shared" ref="P31" si="22">SUM(D32+G32+J32+M32)</f>
        <v>-16</v>
      </c>
      <c r="Q31" s="184">
        <f>AD19</f>
        <v>12</v>
      </c>
      <c r="AF31" s="8"/>
    </row>
    <row r="32" spans="1:46" ht="19.5" hidden="1" customHeight="1" thickBot="1" x14ac:dyDescent="0.3">
      <c r="A32" s="187"/>
      <c r="B32" s="195"/>
      <c r="C32" s="21"/>
      <c r="D32" s="22">
        <v>-4</v>
      </c>
      <c r="E32" s="23">
        <f>IF(ISBLANK(D32),0,IF(ISBLANK(C31),0,IF(E31 = "D",MAX($A$5:$A$34) + 2,AH19)))</f>
        <v>12.75</v>
      </c>
      <c r="F32" s="21"/>
      <c r="G32" s="22">
        <v>-4</v>
      </c>
      <c r="H32" s="23">
        <f>IF(ISBLANK(G32),0,IF(ISBLANK(F31),0,IF(H31 = "D",MAX($A$5:$A$34) + 2,AL19)))</f>
        <v>12.75</v>
      </c>
      <c r="I32" s="21"/>
      <c r="J32" s="22">
        <v>-4</v>
      </c>
      <c r="K32" s="23">
        <f>IF(ISBLANK(J32),0,IF(ISBLANK(I31),0,IF(K31 = "D",MAX($A$5:$A$34) + 2,AP19)))</f>
        <v>12.75</v>
      </c>
      <c r="L32" s="21"/>
      <c r="M32" s="22">
        <v>-4</v>
      </c>
      <c r="N32" s="23">
        <f>IF(ISBLANK(M32),0,IF(ISBLANK(L31),0,IF(N31 = "D",MAX($A$5:$A$34) + 2,AT19)))</f>
        <v>12.75</v>
      </c>
      <c r="O32" s="193"/>
      <c r="P32" s="183"/>
      <c r="Q32" s="185"/>
      <c r="AF32" s="8"/>
    </row>
    <row r="33" spans="1:32" ht="19.5" hidden="1" customHeight="1" x14ac:dyDescent="0.25">
      <c r="A33" s="186">
        <v>15</v>
      </c>
      <c r="B33" s="188" t="s">
        <v>37</v>
      </c>
      <c r="C33" s="190" t="s">
        <v>158</v>
      </c>
      <c r="D33" s="191"/>
      <c r="E33" s="46"/>
      <c r="F33" s="190" t="s">
        <v>159</v>
      </c>
      <c r="G33" s="191"/>
      <c r="H33" s="46"/>
      <c r="I33" s="190" t="s">
        <v>160</v>
      </c>
      <c r="J33" s="191"/>
      <c r="K33" s="46"/>
      <c r="L33" s="190" t="s">
        <v>161</v>
      </c>
      <c r="M33" s="191"/>
      <c r="N33" s="46"/>
      <c r="O33" s="192">
        <f t="shared" ref="O33" si="23">SUM(E34+H34+K34+N34)</f>
        <v>51</v>
      </c>
      <c r="P33" s="182">
        <f t="shared" ref="P33" si="24">SUM(D34+G34+J34+M34)</f>
        <v>-16</v>
      </c>
      <c r="Q33" s="184">
        <f>AD20</f>
        <v>12</v>
      </c>
      <c r="AF33" s="8"/>
    </row>
    <row r="34" spans="1:32" ht="19.5" hidden="1" customHeight="1" thickBot="1" x14ac:dyDescent="0.3">
      <c r="A34" s="187"/>
      <c r="B34" s="189"/>
      <c r="C34" s="21"/>
      <c r="D34" s="22">
        <v>-4</v>
      </c>
      <c r="E34" s="23">
        <f>IF(ISBLANK(D34),0,IF(ISBLANK(C33),0,IF(E33 = "D",MAX($A$5:$A$34) + 2,AH20)))</f>
        <v>12.75</v>
      </c>
      <c r="F34" s="21"/>
      <c r="G34" s="22">
        <v>-4</v>
      </c>
      <c r="H34" s="23">
        <f>IF(ISBLANK(G34),0,IF(ISBLANK(F33),0,IF(H33 = "D",MAX($A$5:$A$34) + 2,AL20)))</f>
        <v>12.75</v>
      </c>
      <c r="I34" s="21"/>
      <c r="J34" s="22">
        <v>-4</v>
      </c>
      <c r="K34" s="23">
        <f>IF(ISBLANK(J34),0,IF(ISBLANK(I33),0,IF(K33 = "D",MAX($A$5:$A$34) + 2,AP20)))</f>
        <v>12.75</v>
      </c>
      <c r="L34" s="21"/>
      <c r="M34" s="22">
        <v>-4</v>
      </c>
      <c r="N34" s="23">
        <f>IF(ISBLANK(M34),0,IF(ISBLANK(L33),0,IF(N33 = "D",MAX($A$5:$A$34) + 2,AT20)))</f>
        <v>12.75</v>
      </c>
      <c r="O34" s="193"/>
      <c r="P34" s="183"/>
      <c r="Q34" s="185"/>
      <c r="AF34" s="8"/>
    </row>
    <row r="35" spans="1:32" ht="27.9" customHeight="1" x14ac:dyDescent="0.3">
      <c r="A35" s="238" t="s">
        <v>234</v>
      </c>
      <c r="B35" s="238"/>
      <c r="C35" s="238"/>
      <c r="D35" s="238"/>
      <c r="E35" s="238"/>
      <c r="F35" s="238"/>
      <c r="G35" s="238"/>
      <c r="H35" s="238"/>
      <c r="I35" s="238"/>
      <c r="J35" s="238"/>
      <c r="K35" s="238"/>
      <c r="L35" s="238"/>
      <c r="M35" s="238"/>
      <c r="N35" s="238"/>
      <c r="O35" s="238"/>
      <c r="P35" s="238"/>
      <c r="Q35" s="238"/>
      <c r="R35" s="53"/>
      <c r="S35" s="53"/>
      <c r="AF35" s="8"/>
    </row>
    <row r="36" spans="1:32" x14ac:dyDescent="0.25">
      <c r="AF36" s="8"/>
    </row>
    <row r="37" spans="1:32" x14ac:dyDescent="0.25">
      <c r="AF37" s="8"/>
    </row>
  </sheetData>
  <sheetProtection selectLockedCells="1"/>
  <sortState xmlns:xlrd2="http://schemas.microsoft.com/office/spreadsheetml/2017/richdata2" ref="AE3:AF14">
    <sortCondition ref="AE3:AE14"/>
    <sortCondition descending="1" ref="AF3:AF14"/>
  </sortState>
  <mergeCells count="158">
    <mergeCell ref="Q11:Q12"/>
    <mergeCell ref="P5:P6"/>
    <mergeCell ref="P13:P14"/>
    <mergeCell ref="Q13:Q14"/>
    <mergeCell ref="P11:P12"/>
    <mergeCell ref="Q15:Q16"/>
    <mergeCell ref="Q17:Q18"/>
    <mergeCell ref="B5:B6"/>
    <mergeCell ref="B7:B8"/>
    <mergeCell ref="B11:B12"/>
    <mergeCell ref="B15:B16"/>
    <mergeCell ref="B17:B18"/>
    <mergeCell ref="I15:J15"/>
    <mergeCell ref="L13:M13"/>
    <mergeCell ref="F15:G15"/>
    <mergeCell ref="F17:G17"/>
    <mergeCell ref="I17:J17"/>
    <mergeCell ref="L17:M17"/>
    <mergeCell ref="B13:B14"/>
    <mergeCell ref="J1:M1"/>
    <mergeCell ref="N1:Q1"/>
    <mergeCell ref="AM5:AP5"/>
    <mergeCell ref="AQ5:AT5"/>
    <mergeCell ref="A11:A12"/>
    <mergeCell ref="A13:A14"/>
    <mergeCell ref="A15:A16"/>
    <mergeCell ref="Q23:Q24"/>
    <mergeCell ref="O13:O14"/>
    <mergeCell ref="O11:O12"/>
    <mergeCell ref="O15:O16"/>
    <mergeCell ref="O9:O10"/>
    <mergeCell ref="O5:O6"/>
    <mergeCell ref="O19:O20"/>
    <mergeCell ref="Q21:Q22"/>
    <mergeCell ref="O23:O24"/>
    <mergeCell ref="P23:P24"/>
    <mergeCell ref="O21:O22"/>
    <mergeCell ref="P21:P22"/>
    <mergeCell ref="O17:O18"/>
    <mergeCell ref="P17:P18"/>
    <mergeCell ref="Q19:Q20"/>
    <mergeCell ref="A19:A20"/>
    <mergeCell ref="A17:A18"/>
    <mergeCell ref="A21:A22"/>
    <mergeCell ref="Y5:AD5"/>
    <mergeCell ref="AE5:AH5"/>
    <mergeCell ref="AI5:AL5"/>
    <mergeCell ref="L15:M15"/>
    <mergeCell ref="C17:D17"/>
    <mergeCell ref="F11:G11"/>
    <mergeCell ref="Q7:Q8"/>
    <mergeCell ref="O7:O8"/>
    <mergeCell ref="P7:P8"/>
    <mergeCell ref="P9:P10"/>
    <mergeCell ref="F7:G7"/>
    <mergeCell ref="I7:J7"/>
    <mergeCell ref="L7:M7"/>
    <mergeCell ref="F9:G9"/>
    <mergeCell ref="I9:J9"/>
    <mergeCell ref="L9:M9"/>
    <mergeCell ref="I11:J11"/>
    <mergeCell ref="L11:M11"/>
    <mergeCell ref="C13:D13"/>
    <mergeCell ref="C11:D11"/>
    <mergeCell ref="F13:G13"/>
    <mergeCell ref="I13:J13"/>
    <mergeCell ref="C15:D15"/>
    <mergeCell ref="Q2:Q4"/>
    <mergeCell ref="P2:P4"/>
    <mergeCell ref="Q5:Q6"/>
    <mergeCell ref="O27:O28"/>
    <mergeCell ref="P25:P26"/>
    <mergeCell ref="O25:O26"/>
    <mergeCell ref="A35:Q35"/>
    <mergeCell ref="A25:A26"/>
    <mergeCell ref="A27:A28"/>
    <mergeCell ref="Q27:Q28"/>
    <mergeCell ref="P27:P28"/>
    <mergeCell ref="Q25:Q26"/>
    <mergeCell ref="C25:D25"/>
    <mergeCell ref="F25:G25"/>
    <mergeCell ref="I25:J25"/>
    <mergeCell ref="L25:M25"/>
    <mergeCell ref="C27:D27"/>
    <mergeCell ref="F27:G27"/>
    <mergeCell ref="I27:J27"/>
    <mergeCell ref="L27:M27"/>
    <mergeCell ref="A23:A24"/>
    <mergeCell ref="P15:P16"/>
    <mergeCell ref="P19:P20"/>
    <mergeCell ref="Q9:Q10"/>
    <mergeCell ref="A1:B1"/>
    <mergeCell ref="A5:A6"/>
    <mergeCell ref="A7:A8"/>
    <mergeCell ref="A9:A10"/>
    <mergeCell ref="B2:B4"/>
    <mergeCell ref="C2:E2"/>
    <mergeCell ref="A2:A4"/>
    <mergeCell ref="C3:E3"/>
    <mergeCell ref="C5:D5"/>
    <mergeCell ref="C7:D7"/>
    <mergeCell ref="C9:D9"/>
    <mergeCell ref="B9:B10"/>
    <mergeCell ref="C1:I1"/>
    <mergeCell ref="O2:O4"/>
    <mergeCell ref="F2:H2"/>
    <mergeCell ref="F3:H3"/>
    <mergeCell ref="L2:N2"/>
    <mergeCell ref="I2:K2"/>
    <mergeCell ref="L3:N3"/>
    <mergeCell ref="I3:K3"/>
    <mergeCell ref="F5:G5"/>
    <mergeCell ref="I5:J5"/>
    <mergeCell ref="L5:M5"/>
    <mergeCell ref="B25:B26"/>
    <mergeCell ref="B27:B28"/>
    <mergeCell ref="C19:D19"/>
    <mergeCell ref="F19:G19"/>
    <mergeCell ref="I19:J19"/>
    <mergeCell ref="L19:M19"/>
    <mergeCell ref="C21:D21"/>
    <mergeCell ref="F21:G21"/>
    <mergeCell ref="I21:J21"/>
    <mergeCell ref="L21:M21"/>
    <mergeCell ref="C23:D23"/>
    <mergeCell ref="F23:G23"/>
    <mergeCell ref="I23:J23"/>
    <mergeCell ref="L23:M23"/>
    <mergeCell ref="B19:B20"/>
    <mergeCell ref="B21:B22"/>
    <mergeCell ref="B23:B24"/>
    <mergeCell ref="A29:A30"/>
    <mergeCell ref="B29:B30"/>
    <mergeCell ref="C29:D29"/>
    <mergeCell ref="F29:G29"/>
    <mergeCell ref="I29:J29"/>
    <mergeCell ref="L29:M29"/>
    <mergeCell ref="O29:O30"/>
    <mergeCell ref="P29:P30"/>
    <mergeCell ref="Q29:Q30"/>
    <mergeCell ref="A31:A32"/>
    <mergeCell ref="B31:B32"/>
    <mergeCell ref="C31:D31"/>
    <mergeCell ref="F31:G31"/>
    <mergeCell ref="I31:J31"/>
    <mergeCell ref="L31:M31"/>
    <mergeCell ref="O31:O32"/>
    <mergeCell ref="P31:P32"/>
    <mergeCell ref="Q31:Q32"/>
    <mergeCell ref="A33:A34"/>
    <mergeCell ref="B33:B34"/>
    <mergeCell ref="C33:D33"/>
    <mergeCell ref="F33:G33"/>
    <mergeCell ref="I33:J33"/>
    <mergeCell ref="L33:M33"/>
    <mergeCell ref="O33:O34"/>
    <mergeCell ref="P33:P34"/>
    <mergeCell ref="Q33:Q34"/>
  </mergeCells>
  <phoneticPr fontId="20" type="noConversion"/>
  <conditionalFormatting sqref="C7">
    <cfRule type="containsBlanks" dxfId="456" priority="25">
      <formula>LEN(TRIM(C7))=0</formula>
    </cfRule>
  </conditionalFormatting>
  <conditionalFormatting sqref="C9">
    <cfRule type="containsBlanks" dxfId="455" priority="29">
      <formula>LEN(TRIM(C9))=0</formula>
    </cfRule>
  </conditionalFormatting>
  <conditionalFormatting sqref="C11">
    <cfRule type="containsBlanks" dxfId="454" priority="33">
      <formula>LEN(TRIM(C11))=0</formula>
    </cfRule>
  </conditionalFormatting>
  <conditionalFormatting sqref="C13">
    <cfRule type="containsBlanks" dxfId="453" priority="37">
      <formula>LEN(TRIM(C13))=0</formula>
    </cfRule>
  </conditionalFormatting>
  <conditionalFormatting sqref="C15">
    <cfRule type="containsBlanks" dxfId="452" priority="41">
      <formula>LEN(TRIM(C15))=0</formula>
    </cfRule>
  </conditionalFormatting>
  <conditionalFormatting sqref="C17">
    <cfRule type="containsBlanks" dxfId="451" priority="45">
      <formula>LEN(TRIM(C17))=0</formula>
    </cfRule>
  </conditionalFormatting>
  <conditionalFormatting sqref="C19">
    <cfRule type="containsBlanks" dxfId="450" priority="49">
      <formula>LEN(TRIM(C19))=0</formula>
    </cfRule>
  </conditionalFormatting>
  <conditionalFormatting sqref="C21">
    <cfRule type="containsBlanks" dxfId="449" priority="53">
      <formula>LEN(TRIM(C21))=0</formula>
    </cfRule>
  </conditionalFormatting>
  <conditionalFormatting sqref="C23">
    <cfRule type="containsBlanks" dxfId="448" priority="57">
      <formula>LEN(TRIM(C23))=0</formula>
    </cfRule>
  </conditionalFormatting>
  <conditionalFormatting sqref="C25">
    <cfRule type="containsBlanks" dxfId="447" priority="61">
      <formula>LEN(TRIM(C25))=0</formula>
    </cfRule>
  </conditionalFormatting>
  <conditionalFormatting sqref="C27">
    <cfRule type="containsBlanks" dxfId="446" priority="65">
      <formula>LEN(TRIM(C27))=0</formula>
    </cfRule>
  </conditionalFormatting>
  <conditionalFormatting sqref="C29 C31 C33">
    <cfRule type="containsBlanks" dxfId="445" priority="5">
      <formula>LEN(TRIM(C29))=0</formula>
    </cfRule>
  </conditionalFormatting>
  <conditionalFormatting sqref="E5:F5 H5:I5 K5:L5 N5 E7:E34 H7:H34 K7:K34 N7:N34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30:D30 F30:G30 I30:J30 L30:M30 C32:D32 F32:G32 I32:J32 L32:M32 C34:D34 F34:G34 I34:J34 L34:M34">
    <cfRule type="containsBlanks" dxfId="436" priority="21">
      <formula>LEN(TRIM(C5))=0</formula>
    </cfRule>
  </conditionalFormatting>
  <conditionalFormatting sqref="F7">
    <cfRule type="containsBlanks" dxfId="435" priority="26">
      <formula>LEN(TRIM(F7))=0</formula>
    </cfRule>
  </conditionalFormatting>
  <conditionalFormatting sqref="F9">
    <cfRule type="containsBlanks" dxfId="434" priority="30">
      <formula>LEN(TRIM(F9))=0</formula>
    </cfRule>
  </conditionalFormatting>
  <conditionalFormatting sqref="F11">
    <cfRule type="containsBlanks" dxfId="433" priority="34">
      <formula>LEN(TRIM(F11))=0</formula>
    </cfRule>
  </conditionalFormatting>
  <conditionalFormatting sqref="F13">
    <cfRule type="containsBlanks" dxfId="432" priority="38">
      <formula>LEN(TRIM(F13))=0</formula>
    </cfRule>
  </conditionalFormatting>
  <conditionalFormatting sqref="F15">
    <cfRule type="containsBlanks" dxfId="431" priority="42">
      <formula>LEN(TRIM(F15))=0</formula>
    </cfRule>
  </conditionalFormatting>
  <conditionalFormatting sqref="F17">
    <cfRule type="containsBlanks" dxfId="430" priority="46">
      <formula>LEN(TRIM(F17))=0</formula>
    </cfRule>
  </conditionalFormatting>
  <conditionalFormatting sqref="F19">
    <cfRule type="containsBlanks" dxfId="429" priority="50">
      <formula>LEN(TRIM(F19))=0</formula>
    </cfRule>
  </conditionalFormatting>
  <conditionalFormatting sqref="F21">
    <cfRule type="containsBlanks" dxfId="428" priority="54">
      <formula>LEN(TRIM(F21))=0</formula>
    </cfRule>
  </conditionalFormatting>
  <conditionalFormatting sqref="F23">
    <cfRule type="containsBlanks" dxfId="427" priority="58">
      <formula>LEN(TRIM(F23))=0</formula>
    </cfRule>
  </conditionalFormatting>
  <conditionalFormatting sqref="F25">
    <cfRule type="containsBlanks" dxfId="426" priority="62">
      <formula>LEN(TRIM(F25))=0</formula>
    </cfRule>
  </conditionalFormatting>
  <conditionalFormatting sqref="F27">
    <cfRule type="containsBlanks" dxfId="425" priority="66">
      <formula>LEN(TRIM(F27))=0</formula>
    </cfRule>
  </conditionalFormatting>
  <conditionalFormatting sqref="F29 F31 F33">
    <cfRule type="containsBlanks" dxfId="424" priority="6">
      <formula>LEN(TRIM(F29))=0</formula>
    </cfRule>
  </conditionalFormatting>
  <conditionalFormatting sqref="I7">
    <cfRule type="containsBlanks" dxfId="423" priority="27">
      <formula>LEN(TRIM(I7))=0</formula>
    </cfRule>
  </conditionalFormatting>
  <conditionalFormatting sqref="I9">
    <cfRule type="containsBlanks" dxfId="422" priority="31">
      <formula>LEN(TRIM(I9))=0</formula>
    </cfRule>
  </conditionalFormatting>
  <conditionalFormatting sqref="I11">
    <cfRule type="containsBlanks" dxfId="421" priority="35">
      <formula>LEN(TRIM(I11))=0</formula>
    </cfRule>
  </conditionalFormatting>
  <conditionalFormatting sqref="I13">
    <cfRule type="containsBlanks" dxfId="420" priority="39">
      <formula>LEN(TRIM(I13))=0</formula>
    </cfRule>
  </conditionalFormatting>
  <conditionalFormatting sqref="I15">
    <cfRule type="containsBlanks" dxfId="419" priority="43">
      <formula>LEN(TRIM(I15))=0</formula>
    </cfRule>
  </conditionalFormatting>
  <conditionalFormatting sqref="I17">
    <cfRule type="containsBlanks" dxfId="418" priority="47">
      <formula>LEN(TRIM(I17))=0</formula>
    </cfRule>
  </conditionalFormatting>
  <conditionalFormatting sqref="I19">
    <cfRule type="containsBlanks" dxfId="417" priority="51">
      <formula>LEN(TRIM(I19))=0</formula>
    </cfRule>
  </conditionalFormatting>
  <conditionalFormatting sqref="I21">
    <cfRule type="containsBlanks" dxfId="416" priority="55">
      <formula>LEN(TRIM(I21))=0</formula>
    </cfRule>
  </conditionalFormatting>
  <conditionalFormatting sqref="I23">
    <cfRule type="containsBlanks" dxfId="415" priority="59">
      <formula>LEN(TRIM(I23))=0</formula>
    </cfRule>
  </conditionalFormatting>
  <conditionalFormatting sqref="I25">
    <cfRule type="containsBlanks" dxfId="414" priority="63">
      <formula>LEN(TRIM(I25))=0</formula>
    </cfRule>
  </conditionalFormatting>
  <conditionalFormatting sqref="I27">
    <cfRule type="containsBlanks" dxfId="413" priority="67">
      <formula>LEN(TRIM(I27))=0</formula>
    </cfRule>
  </conditionalFormatting>
  <conditionalFormatting sqref="I29 I31 I33">
    <cfRule type="containsBlanks" dxfId="412" priority="7">
      <formula>LEN(TRIM(I29))=0</formula>
    </cfRule>
  </conditionalFormatting>
  <conditionalFormatting sqref="L7">
    <cfRule type="containsBlanks" dxfId="411" priority="28">
      <formula>LEN(TRIM(L7))=0</formula>
    </cfRule>
  </conditionalFormatting>
  <conditionalFormatting sqref="L9">
    <cfRule type="containsBlanks" dxfId="410" priority="32">
      <formula>LEN(TRIM(L9))=0</formula>
    </cfRule>
  </conditionalFormatting>
  <conditionalFormatting sqref="L11">
    <cfRule type="containsBlanks" dxfId="409" priority="36">
      <formula>LEN(TRIM(L11))=0</formula>
    </cfRule>
  </conditionalFormatting>
  <conditionalFormatting sqref="L13">
    <cfRule type="containsBlanks" dxfId="408" priority="40">
      <formula>LEN(TRIM(L13))=0</formula>
    </cfRule>
  </conditionalFormatting>
  <conditionalFormatting sqref="L15">
    <cfRule type="containsBlanks" dxfId="407" priority="44">
      <formula>LEN(TRIM(L15))=0</formula>
    </cfRule>
  </conditionalFormatting>
  <conditionalFormatting sqref="L17">
    <cfRule type="containsBlanks" dxfId="406" priority="48">
      <formula>LEN(TRIM(L17))=0</formula>
    </cfRule>
  </conditionalFormatting>
  <conditionalFormatting sqref="L19">
    <cfRule type="containsBlanks" dxfId="405" priority="52">
      <formula>LEN(TRIM(L19))=0</formula>
    </cfRule>
  </conditionalFormatting>
  <conditionalFormatting sqref="L21">
    <cfRule type="containsBlanks" dxfId="404" priority="56">
      <formula>LEN(TRIM(L21))=0</formula>
    </cfRule>
  </conditionalFormatting>
  <conditionalFormatting sqref="L23">
    <cfRule type="containsBlanks" dxfId="403" priority="60">
      <formula>LEN(TRIM(L23))=0</formula>
    </cfRule>
  </conditionalFormatting>
  <conditionalFormatting sqref="L25">
    <cfRule type="containsBlanks" dxfId="402" priority="64">
      <formula>LEN(TRIM(L25))=0</formula>
    </cfRule>
  </conditionalFormatting>
  <conditionalFormatting sqref="L27">
    <cfRule type="containsBlanks" dxfId="401" priority="68">
      <formula>LEN(TRIM(L27))=0</formula>
    </cfRule>
  </conditionalFormatting>
  <conditionalFormatting sqref="L29 L31 L33">
    <cfRule type="containsBlanks" dxfId="400" priority="8">
      <formula>LEN(TRIM(L29))=0</formula>
    </cfRule>
  </conditionalFormatting>
  <conditionalFormatting sqref="AQ22">
    <cfRule type="containsBlanks" dxfId="399" priority="404">
      <formula>LEN(TRIM(AQ22))=0</formula>
    </cfRule>
  </conditionalFormatting>
  <printOptions horizontalCentered="1" verticalCentered="1"/>
  <pageMargins left="0.19685039370078741" right="0.19685039370078741" top="0.19685039370078741" bottom="0.19685039370078741" header="0" footer="0"/>
  <pageSetup paperSize="9" scale="89" orientation="landscape" horizontalDpi="4294967293" verticalDpi="4294967293" r:id="rId1"/>
  <headerFooter alignWithMargins="0"/>
  <extLst>
    <ext xmlns:x14="http://schemas.microsoft.com/office/spreadsheetml/2009/9/main" uri="{78C0D931-6437-407d-A8EE-F0AAD7539E65}">
      <x14:conditionalFormattings>
        <x14:conditionalFormatting xmlns:xm="http://schemas.microsoft.com/office/excel/2006/main">
          <x14:cfRule type="cellIs" priority="18" operator="equal" id="{697900D4-56C1-4FFE-9596-DF04A5B4A6E2}">
            <xm:f>'Zoznam tímov a pretekárov'!$B$35</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7" operator="equal" id="{258F612D-7A9F-4A25-9C8F-8777C09B4994}">
            <xm:f>'Zoznam tímov a pretekárov'!$B$36</xm:f>
            <x14:dxf>
              <fill>
                <patternFill>
                  <bgColor rgb="FFFF0000"/>
                </patternFill>
              </fill>
            </x14:dxf>
          </x14:cfRule>
          <xm:sqref>E5 E7 E9 E11 E13 E15 E17 E19 E21 E23 E25 E27</xm:sqref>
        </x14:conditionalFormatting>
        <x14:conditionalFormatting xmlns:xm="http://schemas.microsoft.com/office/excel/2006/main">
          <x14:cfRule type="cellIs" priority="19" operator="equal" id="{2564AD83-B88C-4454-AC42-F158816F7D7F}">
            <xm:f>'Zoznam tímov a pretekárov'!$B$34</xm:f>
            <x14:dxf>
              <fill>
                <patternFill>
                  <bgColor theme="3" tint="0.59996337778862885"/>
                </patternFill>
              </fill>
            </x14:dxf>
          </x14:cfRule>
          <x14:cfRule type="cellIs" priority="20" operator="equal" id="{B6B4594E-7F9B-4AEB-A7DE-C1B465694158}">
            <xm:f>'Zoznam tímov a pretekárov'!$B$42</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 xmlns:xm="http://schemas.microsoft.com/office/excel/2006/main">
          <x14:cfRule type="cellIs" priority="2" operator="equal" id="{13B64714-152F-4358-896D-A01C3FF66F45}">
            <xm:f>'Zoznam tímov a pretekárov'!$B$35</xm:f>
            <x14:dxf>
              <fill>
                <patternFill>
                  <bgColor rgb="FFFFFF00"/>
                </patternFill>
              </fill>
            </x14:dxf>
          </x14:cfRule>
          <xm:sqref>E29 E31 E33 H29 K29 N29 H31 K31 N31 H33 K33 N33</xm:sqref>
        </x14:conditionalFormatting>
        <x14:conditionalFormatting xmlns:xm="http://schemas.microsoft.com/office/excel/2006/main">
          <x14:cfRule type="cellIs" priority="1" operator="equal" id="{7741B95F-4C90-44B9-93D0-8D3D2DAAEFD9}">
            <xm:f>'Zoznam tímov a pretekárov'!$B$36</xm:f>
            <x14:dxf>
              <fill>
                <patternFill>
                  <bgColor rgb="FFFF0000"/>
                </patternFill>
              </fill>
            </x14:dxf>
          </x14:cfRule>
          <xm:sqref>E29 E31 E33</xm:sqref>
        </x14:conditionalFormatting>
        <x14:conditionalFormatting xmlns:xm="http://schemas.microsoft.com/office/excel/2006/main">
          <x14:cfRule type="cellIs" priority="3" operator="equal" id="{C2C26531-5D38-4ED9-AAE0-DD0DAD16C1A8}">
            <xm:f>'Zoznam tímov a pretekárov'!$B$34</xm:f>
            <x14:dxf>
              <fill>
                <patternFill>
                  <bgColor theme="3" tint="0.59996337778862885"/>
                </patternFill>
              </fill>
            </x14:dxf>
          </x14:cfRule>
          <x14:cfRule type="cellIs" priority="4" operator="equal" id="{FD6325B4-F594-4BB7-BA22-25C1456BB04C}">
            <xm:f>'Zoznam tímov a pretekárov'!$B$42</xm:f>
            <x14:dxf>
              <font>
                <strike val="0"/>
              </font>
              <fill>
                <patternFill patternType="none">
                  <bgColor auto="1"/>
                </patternFill>
              </fill>
            </x14:dxf>
          </x14:cfRule>
          <xm:sqref>E29 H29 K29 N29 E31 H31 K31 N31 E33 H33 K33 N33</xm:sqref>
        </x14:conditionalFormatting>
      </x14:conditionalFormattings>
    </ext>
    <ext xmlns:x14="http://schemas.microsoft.com/office/spreadsheetml/2009/9/main" uri="{CCE6A557-97BC-4b89-ADB6-D9C93CAAB3DF}">
      <x14:dataValidations xmlns:xm="http://schemas.microsoft.com/office/excel/2006/main" count="16">
        <x14:dataValidation type="list" allowBlank="1" showInputMessage="1" showErrorMessage="1" xr:uid="{00000000-0002-0000-0100-000000000000}">
          <x14:formula1>
            <xm:f>'Zoznam tímov a pretekárov'!$B$7:$I$7</xm:f>
          </x14:formula1>
          <xm:sqref>C9:D9 F9:G9 I9:J9 L9:M9</xm:sqref>
        </x14:dataValidation>
        <x14:dataValidation type="list" allowBlank="1" showInputMessage="1" showErrorMessage="1" xr:uid="{00000000-0002-0000-0100-000001000000}">
          <x14:formula1>
            <xm:f>'Zoznam tímov a pretekárov'!$B$9:$I$9</xm:f>
          </x14:formula1>
          <xm:sqref>L11:M11 I11:J11 C11:D11 F11:G11</xm:sqref>
        </x14:dataValidation>
        <x14:dataValidation type="list" showInputMessage="1" showErrorMessage="1" xr:uid="{00000000-0002-0000-0100-000002000000}">
          <x14:formula1>
            <xm:f>'Zoznam tímov a pretekárov'!$B$11:$I$11</xm:f>
          </x14:formula1>
          <xm:sqref>C13:D13 F13:G13 I13:J13 L13:M13</xm:sqref>
        </x14:dataValidation>
        <x14:dataValidation type="list" allowBlank="1" showInputMessage="1" showErrorMessage="1" xr:uid="{00000000-0002-0000-0100-000003000000}">
          <x14:formula1>
            <xm:f>'Zoznam tímov a pretekárov'!$B$13:$I$13</xm:f>
          </x14:formula1>
          <xm:sqref>L15:M15 I15:J15 C15:D15 F15:G15</xm:sqref>
        </x14:dataValidation>
        <x14:dataValidation type="list" allowBlank="1" showInputMessage="1" showErrorMessage="1" xr:uid="{00000000-0002-0000-0100-000004000000}">
          <x14:formula1>
            <xm:f>'Zoznam tímov a pretekárov'!$B$15:$I$15</xm:f>
          </x14:formula1>
          <xm:sqref>C17:D17 F17:G17 I17:J17 L17:M17</xm:sqref>
        </x14:dataValidation>
        <x14:dataValidation type="list" allowBlank="1" showInputMessage="1" showErrorMessage="1" xr:uid="{00000000-0002-0000-0100-000005000000}">
          <x14:formula1>
            <xm:f>'Zoznam tímov a pretekárov'!$B$17:$I$17</xm:f>
          </x14:formula1>
          <xm:sqref>L19:M19 I19:J19 C19:D19 F19:G19</xm:sqref>
        </x14:dataValidation>
        <x14:dataValidation type="list" allowBlank="1" showInputMessage="1" showErrorMessage="1" xr:uid="{00000000-0002-0000-0100-000006000000}">
          <x14:formula1>
            <xm:f>'Zoznam tímov a pretekárov'!$B$19:$I$19</xm:f>
          </x14:formula1>
          <xm:sqref>C21:D21 F21:G21 I21:J21 L21:M21</xm:sqref>
        </x14:dataValidation>
        <x14:dataValidation type="list" allowBlank="1" showInputMessage="1" showErrorMessage="1" xr:uid="{00000000-0002-0000-0100-000007000000}">
          <x14:formula1>
            <xm:f>'Zoznam tímov a pretekárov'!$B$21:$I$21</xm:f>
          </x14:formula1>
          <xm:sqref>L23:M23 I23:J23 C23:D23 F23:G23</xm:sqref>
        </x14:dataValidation>
        <x14:dataValidation type="list" allowBlank="1" showInputMessage="1" showErrorMessage="1" xr:uid="{00000000-0002-0000-0100-000008000000}">
          <x14:formula1>
            <xm:f>'Zoznam tímov a pretekárov'!$B$23:$I$23</xm:f>
          </x14:formula1>
          <xm:sqref>C25:D25 F25:G25 I25:J25 L25:M25</xm:sqref>
        </x14:dataValidation>
        <x14:dataValidation type="list" allowBlank="1" showInputMessage="1" showErrorMessage="1" xr:uid="{00000000-0002-0000-0100-000009000000}">
          <x14:formula1>
            <xm:f>'Zoznam tímov a pretekárov'!$B$25:$I$25</xm:f>
          </x14:formula1>
          <xm:sqref>L27:M27 I27:J27 C27:D27 F27:G27</xm:sqref>
        </x14:dataValidation>
        <x14:dataValidation type="list" allowBlank="1" showInputMessage="1" showErrorMessage="1" xr:uid="{00000000-0002-0000-0100-00000A000000}">
          <x14:formula1>
            <xm:f>'Zoznam tímov a pretekárov'!$B$3:$I$3</xm:f>
          </x14:formula1>
          <xm:sqref>L5:M5 F5:G5 I5:J5 C5</xm:sqref>
        </x14:dataValidation>
        <x14:dataValidation type="list" allowBlank="1" showInputMessage="1" showErrorMessage="1" xr:uid="{00000000-0002-0000-0100-00000B000000}">
          <x14:formula1>
            <xm:f>'Zoznam tímov a pretekárov'!$B$5:$I$5</xm:f>
          </x14:formula1>
          <xm:sqref>L7:M7 I7:J7 C7:D7 F7:G7</xm:sqref>
        </x14:dataValidation>
        <x14:dataValidation type="list" allowBlank="1" showInputMessage="1" showErrorMessage="1" xr:uid="{00000000-0002-0000-0100-00000C000000}">
          <x14:formula1>
            <xm:f>'Zoznam tímov a pretekárov'!$B$34:$B$37</xm:f>
          </x14:formula1>
          <xm:sqref>E5 H5 K5 N5 K7 H7 E7 H9 E9 E11 H11 K9 K11 H13 E13 H15 E15 E17 H17 K13 K15 H19 E19 E21 H21 E23 H23 K17 K19 H25 E25 K21 K23 E27 H27 K25 K27 N7 N9 N11 N13 N15 N17 N19 N21 N23 N25 N27 E29 E31 E33 H29 H31 H33 K29 K31 K33 N29 N31 N33</xm:sqref>
        </x14:dataValidation>
        <x14:dataValidation type="list" allowBlank="1" showInputMessage="1" showErrorMessage="1" xr:uid="{00000000-0002-0000-0100-00000D000000}">
          <x14:formula1>
            <xm:f>'Zoznam tímov a pretekárov'!$B$31:$I$31</xm:f>
          </x14:formula1>
          <xm:sqref>L33:M33 I33:J33 F33:G33 C33:D33</xm:sqref>
        </x14:dataValidation>
        <x14:dataValidation type="list" allowBlank="1" showInputMessage="1" showErrorMessage="1" xr:uid="{00000000-0002-0000-0100-00000E000000}">
          <x14:formula1>
            <xm:f>'Zoznam tímov a pretekárov'!$B$27:$I$27</xm:f>
          </x14:formula1>
          <xm:sqref>C29:D29 F29:G29 I29:J29 L29:M29</xm:sqref>
        </x14:dataValidation>
        <x14:dataValidation type="list" allowBlank="1" showInputMessage="1" showErrorMessage="1" xr:uid="{00000000-0002-0000-0100-00000F000000}">
          <x14:formula1>
            <xm:f>'Zoznam tímov a pretekárov'!$B$29:$I$29</xm:f>
          </x14:formula1>
          <xm:sqref>C31:D31 F31:G31 I31:J31 L31:M31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H42"/>
  <sheetViews>
    <sheetView workbookViewId="0"/>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54"/>
      <c r="B1" s="280" t="s">
        <v>101</v>
      </c>
      <c r="C1" s="280"/>
      <c r="D1" s="280"/>
      <c r="E1" s="280"/>
      <c r="F1" s="280"/>
      <c r="G1" s="281"/>
      <c r="H1" s="50"/>
      <c r="J1" s="54"/>
      <c r="K1" s="280" t="s">
        <v>102</v>
      </c>
      <c r="L1" s="280"/>
      <c r="M1" s="280"/>
      <c r="N1" s="280"/>
      <c r="O1" s="280"/>
      <c r="P1" s="281"/>
      <c r="Q1" s="50"/>
      <c r="S1" s="54"/>
      <c r="T1" s="280" t="s">
        <v>103</v>
      </c>
      <c r="U1" s="280"/>
      <c r="V1" s="280"/>
      <c r="W1" s="280"/>
      <c r="X1" s="280"/>
      <c r="Y1" s="281"/>
      <c r="Z1" s="50"/>
      <c r="AB1" s="54"/>
      <c r="AC1" s="280" t="s">
        <v>104</v>
      </c>
      <c r="AD1" s="280"/>
      <c r="AE1" s="280"/>
      <c r="AF1" s="280"/>
      <c r="AG1" s="280"/>
      <c r="AH1" s="281"/>
    </row>
    <row r="2" spans="1:34" ht="45" customHeight="1" thickBot="1" x14ac:dyDescent="0.3">
      <c r="A2" s="55"/>
      <c r="B2" s="282" t="str">
        <f xml:space="preserve">  '15 družstiev Pretek č. 7'!$C$1</f>
        <v xml:space="preserve">Miesto preteku: </v>
      </c>
      <c r="C2" s="282"/>
      <c r="D2" s="282"/>
      <c r="E2" s="283" t="str">
        <f>'15 družstiev Pretek č. 7'!$J$1</f>
        <v xml:space="preserve">Dátum :  </v>
      </c>
      <c r="F2" s="283"/>
      <c r="G2" s="284"/>
      <c r="H2" s="56"/>
      <c r="J2" s="55"/>
      <c r="K2" s="282" t="str">
        <f xml:space="preserve">  '15 družstiev Pretek č. 7'!$C$1</f>
        <v xml:space="preserve">Miesto preteku: </v>
      </c>
      <c r="L2" s="282"/>
      <c r="M2" s="282"/>
      <c r="N2" s="283" t="str">
        <f>'15 družstiev Pretek č. 7'!$J$1</f>
        <v xml:space="preserve">Dátum :  </v>
      </c>
      <c r="O2" s="283"/>
      <c r="P2" s="284"/>
      <c r="Q2" s="56"/>
      <c r="S2" s="55"/>
      <c r="T2" s="282" t="str">
        <f xml:space="preserve">  '15 družstiev Pretek č. 7'!$C$1</f>
        <v xml:space="preserve">Miesto preteku: </v>
      </c>
      <c r="U2" s="282"/>
      <c r="V2" s="282"/>
      <c r="W2" s="283" t="str">
        <f>'15 družstiev Pretek č. 7'!$J$1</f>
        <v xml:space="preserve">Dátum :  </v>
      </c>
      <c r="X2" s="283"/>
      <c r="Y2" s="284"/>
      <c r="Z2" s="56"/>
      <c r="AB2" s="55"/>
      <c r="AC2" s="282" t="str">
        <f xml:space="preserve">  '15 družstiev Pretek č. 7'!$C$1</f>
        <v xml:space="preserve">Miesto preteku: </v>
      </c>
      <c r="AD2" s="282"/>
      <c r="AE2" s="282"/>
      <c r="AF2" s="283" t="str">
        <f>'15 družstiev Pretek č. 7'!$J$1</f>
        <v xml:space="preserve">Dátum :  </v>
      </c>
      <c r="AG2" s="283"/>
      <c r="AH2" s="284"/>
    </row>
    <row r="3" spans="1:34" ht="24.9" customHeight="1" thickBot="1" x14ac:dyDescent="0.3">
      <c r="A3" s="57" t="s">
        <v>52</v>
      </c>
      <c r="B3" s="298" t="s">
        <v>53</v>
      </c>
      <c r="C3" s="299"/>
      <c r="D3" s="58" t="s">
        <v>54</v>
      </c>
      <c r="E3" s="59" t="s">
        <v>55</v>
      </c>
      <c r="F3" s="59" t="s">
        <v>56</v>
      </c>
      <c r="G3" s="60" t="s">
        <v>57</v>
      </c>
      <c r="H3" s="61"/>
      <c r="J3" s="57" t="s">
        <v>52</v>
      </c>
      <c r="K3" s="298" t="s">
        <v>53</v>
      </c>
      <c r="L3" s="299"/>
      <c r="M3" s="58" t="s">
        <v>54</v>
      </c>
      <c r="N3" s="59" t="s">
        <v>55</v>
      </c>
      <c r="O3" s="59" t="s">
        <v>56</v>
      </c>
      <c r="P3" s="60" t="s">
        <v>57</v>
      </c>
      <c r="Q3" s="61"/>
      <c r="S3" s="57" t="s">
        <v>52</v>
      </c>
      <c r="T3" s="298" t="s">
        <v>53</v>
      </c>
      <c r="U3" s="299"/>
      <c r="V3" s="58" t="s">
        <v>54</v>
      </c>
      <c r="W3" s="59" t="s">
        <v>55</v>
      </c>
      <c r="X3" s="59" t="s">
        <v>56</v>
      </c>
      <c r="Y3" s="60" t="s">
        <v>57</v>
      </c>
      <c r="Z3" s="61"/>
      <c r="AB3" s="57" t="s">
        <v>52</v>
      </c>
      <c r="AC3" s="298" t="s">
        <v>53</v>
      </c>
      <c r="AD3" s="299"/>
      <c r="AE3" s="58" t="s">
        <v>54</v>
      </c>
      <c r="AF3" s="59" t="s">
        <v>55</v>
      </c>
      <c r="AG3" s="59" t="s">
        <v>56</v>
      </c>
      <c r="AH3" s="60" t="s">
        <v>57</v>
      </c>
    </row>
    <row r="4" spans="1:34" ht="31.5" customHeight="1" thickTop="1" x14ac:dyDescent="0.3">
      <c r="A4" s="62">
        <v>1</v>
      </c>
      <c r="B4" s="300" t="e">
        <f t="shared" ref="B4:B15" si="0">E28</f>
        <v>#N/A</v>
      </c>
      <c r="C4" s="301"/>
      <c r="D4" s="63" t="e">
        <f t="shared" ref="D4:D18" si="1">F28</f>
        <v>#N/A</v>
      </c>
      <c r="E4" s="64"/>
      <c r="F4" s="64"/>
      <c r="G4" s="65"/>
      <c r="J4" s="62">
        <v>1</v>
      </c>
      <c r="K4" s="300" t="e">
        <f t="shared" ref="K4:K15" si="2">N28</f>
        <v>#N/A</v>
      </c>
      <c r="L4" s="301"/>
      <c r="M4" s="63" t="e">
        <f t="shared" ref="M4:M18" si="3">O28</f>
        <v>#N/A</v>
      </c>
      <c r="N4" s="64"/>
      <c r="O4" s="64"/>
      <c r="P4" s="65"/>
      <c r="S4" s="62">
        <v>1</v>
      </c>
      <c r="T4" s="300" t="e">
        <f t="shared" ref="T4:T15" si="4">W28</f>
        <v>#N/A</v>
      </c>
      <c r="U4" s="301"/>
      <c r="V4" s="63" t="e">
        <f t="shared" ref="V4:V18" si="5">X28</f>
        <v>#N/A</v>
      </c>
      <c r="W4" s="64"/>
      <c r="X4" s="64"/>
      <c r="Y4" s="65"/>
      <c r="AB4" s="62">
        <v>1</v>
      </c>
      <c r="AC4" s="300" t="e">
        <f t="shared" ref="AC4:AC15" si="6">AF28</f>
        <v>#N/A</v>
      </c>
      <c r="AD4" s="301"/>
      <c r="AE4" s="63" t="e">
        <f t="shared" ref="AE4:AE18" si="7">AG28</f>
        <v>#N/A</v>
      </c>
      <c r="AF4" s="64"/>
      <c r="AG4" s="64"/>
      <c r="AH4" s="65"/>
    </row>
    <row r="5" spans="1:34" ht="31.5" customHeight="1" x14ac:dyDescent="0.3">
      <c r="A5" s="66">
        <v>2</v>
      </c>
      <c r="B5" s="290" t="e">
        <f t="shared" si="0"/>
        <v>#N/A</v>
      </c>
      <c r="C5" s="291"/>
      <c r="D5" s="67" t="e">
        <f t="shared" si="1"/>
        <v>#N/A</v>
      </c>
      <c r="E5" s="68"/>
      <c r="F5" s="68"/>
      <c r="G5" s="69"/>
      <c r="J5" s="66">
        <v>2</v>
      </c>
      <c r="K5" s="290" t="e">
        <f t="shared" si="2"/>
        <v>#N/A</v>
      </c>
      <c r="L5" s="291"/>
      <c r="M5" s="67" t="e">
        <f t="shared" si="3"/>
        <v>#N/A</v>
      </c>
      <c r="N5" s="68"/>
      <c r="O5" s="68"/>
      <c r="P5" s="69"/>
      <c r="S5" s="66">
        <v>2</v>
      </c>
      <c r="T5" s="290" t="e">
        <f t="shared" si="4"/>
        <v>#N/A</v>
      </c>
      <c r="U5" s="291"/>
      <c r="V5" s="67" t="e">
        <f t="shared" si="5"/>
        <v>#N/A</v>
      </c>
      <c r="W5" s="68"/>
      <c r="X5" s="68"/>
      <c r="Y5" s="69"/>
      <c r="AB5" s="66">
        <v>2</v>
      </c>
      <c r="AC5" s="290" t="e">
        <f t="shared" si="6"/>
        <v>#N/A</v>
      </c>
      <c r="AD5" s="291"/>
      <c r="AE5" s="67" t="e">
        <f t="shared" si="7"/>
        <v>#N/A</v>
      </c>
      <c r="AF5" s="68"/>
      <c r="AG5" s="68"/>
      <c r="AH5" s="69"/>
    </row>
    <row r="6" spans="1:34" ht="31.5" customHeight="1" x14ac:dyDescent="0.3">
      <c r="A6" s="66">
        <v>3</v>
      </c>
      <c r="B6" s="290" t="e">
        <f t="shared" si="0"/>
        <v>#N/A</v>
      </c>
      <c r="C6" s="291"/>
      <c r="D6" s="67" t="e">
        <f t="shared" si="1"/>
        <v>#N/A</v>
      </c>
      <c r="E6" s="68"/>
      <c r="F6" s="68"/>
      <c r="G6" s="69"/>
      <c r="J6" s="66">
        <v>3</v>
      </c>
      <c r="K6" s="290" t="e">
        <f t="shared" si="2"/>
        <v>#N/A</v>
      </c>
      <c r="L6" s="291"/>
      <c r="M6" s="67" t="e">
        <f t="shared" si="3"/>
        <v>#N/A</v>
      </c>
      <c r="N6" s="68"/>
      <c r="O6" s="68"/>
      <c r="P6" s="69"/>
      <c r="S6" s="66">
        <v>3</v>
      </c>
      <c r="T6" s="290" t="e">
        <f t="shared" si="4"/>
        <v>#N/A</v>
      </c>
      <c r="U6" s="291"/>
      <c r="V6" s="67" t="e">
        <f t="shared" si="5"/>
        <v>#N/A</v>
      </c>
      <c r="W6" s="68"/>
      <c r="X6" s="68"/>
      <c r="Y6" s="69"/>
      <c r="AB6" s="66">
        <v>3</v>
      </c>
      <c r="AC6" s="290" t="e">
        <f t="shared" si="6"/>
        <v>#N/A</v>
      </c>
      <c r="AD6" s="291"/>
      <c r="AE6" s="67" t="e">
        <f t="shared" si="7"/>
        <v>#N/A</v>
      </c>
      <c r="AF6" s="68"/>
      <c r="AG6" s="68"/>
      <c r="AH6" s="69"/>
    </row>
    <row r="7" spans="1:34" ht="31.5" customHeight="1" x14ac:dyDescent="0.3">
      <c r="A7" s="66">
        <v>4</v>
      </c>
      <c r="B7" s="290" t="e">
        <f t="shared" si="0"/>
        <v>#N/A</v>
      </c>
      <c r="C7" s="291"/>
      <c r="D7" s="67" t="e">
        <f t="shared" si="1"/>
        <v>#N/A</v>
      </c>
      <c r="E7" s="68"/>
      <c r="F7" s="68"/>
      <c r="G7" s="69"/>
      <c r="J7" s="66">
        <v>4</v>
      </c>
      <c r="K7" s="290" t="e">
        <f t="shared" si="2"/>
        <v>#N/A</v>
      </c>
      <c r="L7" s="291"/>
      <c r="M7" s="67" t="e">
        <f t="shared" si="3"/>
        <v>#N/A</v>
      </c>
      <c r="N7" s="68"/>
      <c r="O7" s="68"/>
      <c r="P7" s="69"/>
      <c r="S7" s="66">
        <v>4</v>
      </c>
      <c r="T7" s="290" t="e">
        <f t="shared" si="4"/>
        <v>#N/A</v>
      </c>
      <c r="U7" s="291"/>
      <c r="V7" s="67" t="e">
        <f t="shared" si="5"/>
        <v>#N/A</v>
      </c>
      <c r="W7" s="68"/>
      <c r="X7" s="68"/>
      <c r="Y7" s="69"/>
      <c r="AB7" s="66">
        <v>4</v>
      </c>
      <c r="AC7" s="290" t="e">
        <f t="shared" si="6"/>
        <v>#N/A</v>
      </c>
      <c r="AD7" s="291"/>
      <c r="AE7" s="67" t="e">
        <f t="shared" si="7"/>
        <v>#N/A</v>
      </c>
      <c r="AF7" s="68"/>
      <c r="AG7" s="68"/>
      <c r="AH7" s="69"/>
    </row>
    <row r="8" spans="1:34" ht="31.5" customHeight="1" x14ac:dyDescent="0.3">
      <c r="A8" s="66">
        <v>5</v>
      </c>
      <c r="B8" s="290" t="e">
        <f t="shared" si="0"/>
        <v>#N/A</v>
      </c>
      <c r="C8" s="291"/>
      <c r="D8" s="67" t="e">
        <f t="shared" si="1"/>
        <v>#N/A</v>
      </c>
      <c r="E8" s="68"/>
      <c r="F8" s="68"/>
      <c r="G8" s="69"/>
      <c r="J8" s="66">
        <v>5</v>
      </c>
      <c r="K8" s="290" t="e">
        <f t="shared" si="2"/>
        <v>#N/A</v>
      </c>
      <c r="L8" s="291"/>
      <c r="M8" s="67" t="e">
        <f t="shared" si="3"/>
        <v>#N/A</v>
      </c>
      <c r="N8" s="68"/>
      <c r="O8" s="68"/>
      <c r="P8" s="69"/>
      <c r="S8" s="66">
        <v>5</v>
      </c>
      <c r="T8" s="290" t="e">
        <f t="shared" si="4"/>
        <v>#N/A</v>
      </c>
      <c r="U8" s="291"/>
      <c r="V8" s="67" t="e">
        <f t="shared" si="5"/>
        <v>#N/A</v>
      </c>
      <c r="W8" s="68"/>
      <c r="X8" s="68"/>
      <c r="Y8" s="69"/>
      <c r="AB8" s="66">
        <v>5</v>
      </c>
      <c r="AC8" s="290" t="e">
        <f t="shared" si="6"/>
        <v>#N/A</v>
      </c>
      <c r="AD8" s="291"/>
      <c r="AE8" s="67" t="e">
        <f t="shared" si="7"/>
        <v>#N/A</v>
      </c>
      <c r="AF8" s="68"/>
      <c r="AG8" s="68"/>
      <c r="AH8" s="69"/>
    </row>
    <row r="9" spans="1:34" ht="31.5" customHeight="1" x14ac:dyDescent="0.3">
      <c r="A9" s="66">
        <v>6</v>
      </c>
      <c r="B9" s="290" t="e">
        <f t="shared" si="0"/>
        <v>#N/A</v>
      </c>
      <c r="C9" s="291"/>
      <c r="D9" s="67" t="e">
        <f t="shared" si="1"/>
        <v>#N/A</v>
      </c>
      <c r="E9" s="68"/>
      <c r="F9" s="70"/>
      <c r="G9" s="69"/>
      <c r="J9" s="66">
        <v>6</v>
      </c>
      <c r="K9" s="290" t="e">
        <f t="shared" si="2"/>
        <v>#N/A</v>
      </c>
      <c r="L9" s="291"/>
      <c r="M9" s="67" t="e">
        <f t="shared" si="3"/>
        <v>#N/A</v>
      </c>
      <c r="N9" s="68"/>
      <c r="O9" s="70"/>
      <c r="P9" s="69"/>
      <c r="S9" s="66">
        <v>6</v>
      </c>
      <c r="T9" s="290" t="e">
        <f t="shared" si="4"/>
        <v>#N/A</v>
      </c>
      <c r="U9" s="291"/>
      <c r="V9" s="67" t="e">
        <f t="shared" si="5"/>
        <v>#N/A</v>
      </c>
      <c r="W9" s="68"/>
      <c r="X9" s="70"/>
      <c r="Y9" s="69"/>
      <c r="AB9" s="66">
        <v>6</v>
      </c>
      <c r="AC9" s="290" t="e">
        <f t="shared" si="6"/>
        <v>#N/A</v>
      </c>
      <c r="AD9" s="291"/>
      <c r="AE9" s="67" t="e">
        <f t="shared" si="7"/>
        <v>#N/A</v>
      </c>
      <c r="AF9" s="68"/>
      <c r="AG9" s="70"/>
      <c r="AH9" s="69"/>
    </row>
    <row r="10" spans="1:34" ht="31.5" customHeight="1" x14ac:dyDescent="0.3">
      <c r="A10" s="66">
        <v>7</v>
      </c>
      <c r="B10" s="290" t="e">
        <f t="shared" si="0"/>
        <v>#N/A</v>
      </c>
      <c r="C10" s="291"/>
      <c r="D10" s="67" t="e">
        <f t="shared" si="1"/>
        <v>#N/A</v>
      </c>
      <c r="E10" s="68"/>
      <c r="F10" s="68"/>
      <c r="G10" s="69"/>
      <c r="J10" s="66">
        <v>7</v>
      </c>
      <c r="K10" s="290" t="e">
        <f t="shared" si="2"/>
        <v>#N/A</v>
      </c>
      <c r="L10" s="291"/>
      <c r="M10" s="67" t="e">
        <f t="shared" si="3"/>
        <v>#N/A</v>
      </c>
      <c r="N10" s="68"/>
      <c r="O10" s="68"/>
      <c r="P10" s="69"/>
      <c r="S10" s="66">
        <v>7</v>
      </c>
      <c r="T10" s="290" t="e">
        <f t="shared" si="4"/>
        <v>#N/A</v>
      </c>
      <c r="U10" s="291"/>
      <c r="V10" s="67" t="e">
        <f t="shared" si="5"/>
        <v>#N/A</v>
      </c>
      <c r="W10" s="68"/>
      <c r="X10" s="68"/>
      <c r="Y10" s="69"/>
      <c r="AB10" s="66">
        <v>7</v>
      </c>
      <c r="AC10" s="290" t="e">
        <f t="shared" si="6"/>
        <v>#N/A</v>
      </c>
      <c r="AD10" s="291"/>
      <c r="AE10" s="67" t="e">
        <f t="shared" si="7"/>
        <v>#N/A</v>
      </c>
      <c r="AF10" s="68"/>
      <c r="AG10" s="68"/>
      <c r="AH10" s="69"/>
    </row>
    <row r="11" spans="1:34" ht="31.5" customHeight="1" x14ac:dyDescent="0.3">
      <c r="A11" s="66">
        <v>8</v>
      </c>
      <c r="B11" s="290" t="e">
        <f t="shared" si="0"/>
        <v>#N/A</v>
      </c>
      <c r="C11" s="291"/>
      <c r="D11" s="67" t="e">
        <f t="shared" si="1"/>
        <v>#N/A</v>
      </c>
      <c r="E11" s="68"/>
      <c r="F11" s="68"/>
      <c r="G11" s="69"/>
      <c r="J11" s="66">
        <v>8</v>
      </c>
      <c r="K11" s="290" t="e">
        <f t="shared" si="2"/>
        <v>#N/A</v>
      </c>
      <c r="L11" s="291"/>
      <c r="M11" s="67" t="e">
        <f t="shared" si="3"/>
        <v>#N/A</v>
      </c>
      <c r="N11" s="68"/>
      <c r="O11" s="68"/>
      <c r="P11" s="69"/>
      <c r="S11" s="66">
        <v>8</v>
      </c>
      <c r="T11" s="290" t="e">
        <f t="shared" si="4"/>
        <v>#N/A</v>
      </c>
      <c r="U11" s="291"/>
      <c r="V11" s="67" t="e">
        <f t="shared" si="5"/>
        <v>#N/A</v>
      </c>
      <c r="W11" s="68"/>
      <c r="X11" s="68"/>
      <c r="Y11" s="69"/>
      <c r="AB11" s="66">
        <v>8</v>
      </c>
      <c r="AC11" s="290" t="e">
        <f t="shared" si="6"/>
        <v>#N/A</v>
      </c>
      <c r="AD11" s="291"/>
      <c r="AE11" s="67" t="e">
        <f t="shared" si="7"/>
        <v>#N/A</v>
      </c>
      <c r="AF11" s="68"/>
      <c r="AG11" s="68"/>
      <c r="AH11" s="69"/>
    </row>
    <row r="12" spans="1:34" ht="31.5" customHeight="1" x14ac:dyDescent="0.3">
      <c r="A12" s="66">
        <v>9</v>
      </c>
      <c r="B12" s="290" t="e">
        <f t="shared" si="0"/>
        <v>#N/A</v>
      </c>
      <c r="C12" s="291"/>
      <c r="D12" s="67" t="e">
        <f t="shared" si="1"/>
        <v>#N/A</v>
      </c>
      <c r="E12" s="68"/>
      <c r="F12" s="68"/>
      <c r="G12" s="69"/>
      <c r="J12" s="66">
        <v>9</v>
      </c>
      <c r="K12" s="290" t="e">
        <f t="shared" si="2"/>
        <v>#N/A</v>
      </c>
      <c r="L12" s="291"/>
      <c r="M12" s="67" t="e">
        <f t="shared" si="3"/>
        <v>#N/A</v>
      </c>
      <c r="N12" s="68"/>
      <c r="O12" s="68"/>
      <c r="P12" s="69"/>
      <c r="S12" s="66">
        <v>9</v>
      </c>
      <c r="T12" s="290" t="e">
        <f t="shared" si="4"/>
        <v>#N/A</v>
      </c>
      <c r="U12" s="291"/>
      <c r="V12" s="67" t="e">
        <f t="shared" si="5"/>
        <v>#N/A</v>
      </c>
      <c r="W12" s="68"/>
      <c r="X12" s="68"/>
      <c r="Y12" s="69"/>
      <c r="AB12" s="66">
        <v>9</v>
      </c>
      <c r="AC12" s="290" t="e">
        <f t="shared" si="6"/>
        <v>#N/A</v>
      </c>
      <c r="AD12" s="291"/>
      <c r="AE12" s="67" t="e">
        <f t="shared" si="7"/>
        <v>#N/A</v>
      </c>
      <c r="AF12" s="68"/>
      <c r="AG12" s="68"/>
      <c r="AH12" s="69"/>
    </row>
    <row r="13" spans="1:34" ht="31.5" customHeight="1" x14ac:dyDescent="0.3">
      <c r="A13" s="66">
        <v>10</v>
      </c>
      <c r="B13" s="290" t="e">
        <f t="shared" si="0"/>
        <v>#N/A</v>
      </c>
      <c r="C13" s="291"/>
      <c r="D13" s="67" t="e">
        <f t="shared" si="1"/>
        <v>#N/A</v>
      </c>
      <c r="E13" s="68"/>
      <c r="F13" s="68"/>
      <c r="G13" s="69"/>
      <c r="J13" s="66">
        <v>10</v>
      </c>
      <c r="K13" s="290" t="e">
        <f t="shared" si="2"/>
        <v>#N/A</v>
      </c>
      <c r="L13" s="291"/>
      <c r="M13" s="67" t="e">
        <f t="shared" si="3"/>
        <v>#N/A</v>
      </c>
      <c r="N13" s="68"/>
      <c r="O13" s="68"/>
      <c r="P13" s="69"/>
      <c r="S13" s="66">
        <v>10</v>
      </c>
      <c r="T13" s="290" t="e">
        <f t="shared" si="4"/>
        <v>#N/A</v>
      </c>
      <c r="U13" s="291"/>
      <c r="V13" s="67" t="e">
        <f t="shared" si="5"/>
        <v>#N/A</v>
      </c>
      <c r="W13" s="68"/>
      <c r="X13" s="68"/>
      <c r="Y13" s="69"/>
      <c r="AB13" s="66">
        <v>10</v>
      </c>
      <c r="AC13" s="290" t="e">
        <f t="shared" si="6"/>
        <v>#N/A</v>
      </c>
      <c r="AD13" s="291"/>
      <c r="AE13" s="67" t="e">
        <f t="shared" si="7"/>
        <v>#N/A</v>
      </c>
      <c r="AF13" s="68"/>
      <c r="AG13" s="68"/>
      <c r="AH13" s="69"/>
    </row>
    <row r="14" spans="1:34" ht="31.5" customHeight="1" x14ac:dyDescent="0.3">
      <c r="A14" s="66">
        <v>11</v>
      </c>
      <c r="B14" s="290" t="e">
        <f t="shared" si="0"/>
        <v>#N/A</v>
      </c>
      <c r="C14" s="291"/>
      <c r="D14" s="67" t="e">
        <f t="shared" si="1"/>
        <v>#N/A</v>
      </c>
      <c r="E14" s="68"/>
      <c r="F14" s="68"/>
      <c r="G14" s="69"/>
      <c r="J14" s="66">
        <v>11</v>
      </c>
      <c r="K14" s="290" t="e">
        <f t="shared" si="2"/>
        <v>#N/A</v>
      </c>
      <c r="L14" s="291"/>
      <c r="M14" s="67" t="e">
        <f t="shared" si="3"/>
        <v>#N/A</v>
      </c>
      <c r="N14" s="68"/>
      <c r="O14" s="68"/>
      <c r="P14" s="69"/>
      <c r="S14" s="66">
        <v>11</v>
      </c>
      <c r="T14" s="290" t="e">
        <f t="shared" si="4"/>
        <v>#N/A</v>
      </c>
      <c r="U14" s="291"/>
      <c r="V14" s="67" t="e">
        <f t="shared" si="5"/>
        <v>#N/A</v>
      </c>
      <c r="W14" s="68"/>
      <c r="X14" s="68"/>
      <c r="Y14" s="69"/>
      <c r="AB14" s="66">
        <v>11</v>
      </c>
      <c r="AC14" s="290" t="e">
        <f t="shared" si="6"/>
        <v>#N/A</v>
      </c>
      <c r="AD14" s="291"/>
      <c r="AE14" s="67" t="e">
        <f t="shared" si="7"/>
        <v>#N/A</v>
      </c>
      <c r="AF14" s="68"/>
      <c r="AG14" s="68"/>
      <c r="AH14" s="69"/>
    </row>
    <row r="15" spans="1:34" ht="31.5" customHeight="1" x14ac:dyDescent="0.3">
      <c r="A15" s="66">
        <v>12</v>
      </c>
      <c r="B15" s="290" t="e">
        <f t="shared" si="0"/>
        <v>#N/A</v>
      </c>
      <c r="C15" s="291"/>
      <c r="D15" s="67" t="e">
        <f t="shared" si="1"/>
        <v>#N/A</v>
      </c>
      <c r="E15" s="68"/>
      <c r="F15" s="68"/>
      <c r="G15" s="69"/>
      <c r="J15" s="66">
        <v>12</v>
      </c>
      <c r="K15" s="290" t="e">
        <f t="shared" si="2"/>
        <v>#N/A</v>
      </c>
      <c r="L15" s="291"/>
      <c r="M15" s="67" t="e">
        <f t="shared" si="3"/>
        <v>#N/A</v>
      </c>
      <c r="N15" s="68"/>
      <c r="O15" s="68"/>
      <c r="P15" s="69"/>
      <c r="S15" s="66">
        <v>12</v>
      </c>
      <c r="T15" s="290" t="e">
        <f t="shared" si="4"/>
        <v>#N/A</v>
      </c>
      <c r="U15" s="291"/>
      <c r="V15" s="67" t="e">
        <f t="shared" si="5"/>
        <v>#N/A</v>
      </c>
      <c r="W15" s="68"/>
      <c r="X15" s="68"/>
      <c r="Y15" s="69"/>
      <c r="AB15" s="66">
        <v>12</v>
      </c>
      <c r="AC15" s="290" t="e">
        <f t="shared" si="6"/>
        <v>#N/A</v>
      </c>
      <c r="AD15" s="291"/>
      <c r="AE15" s="67" t="e">
        <f t="shared" si="7"/>
        <v>#N/A</v>
      </c>
      <c r="AF15" s="68"/>
      <c r="AG15" s="68"/>
      <c r="AH15" s="69"/>
    </row>
    <row r="16" spans="1:34" ht="31.5" customHeight="1" x14ac:dyDescent="0.3">
      <c r="A16" s="66">
        <v>13</v>
      </c>
      <c r="B16" s="290" t="e">
        <f t="shared" ref="B16:B18" si="8">E40</f>
        <v>#N/A</v>
      </c>
      <c r="C16" s="291"/>
      <c r="D16" s="67" t="e">
        <f t="shared" si="1"/>
        <v>#N/A</v>
      </c>
      <c r="E16" s="68"/>
      <c r="F16" s="68"/>
      <c r="G16" s="69"/>
      <c r="J16" s="66">
        <v>13</v>
      </c>
      <c r="K16" s="290" t="e">
        <f t="shared" ref="K16:K18" si="9">N40</f>
        <v>#N/A</v>
      </c>
      <c r="L16" s="291"/>
      <c r="M16" s="67" t="e">
        <f t="shared" si="3"/>
        <v>#N/A</v>
      </c>
      <c r="N16" s="68"/>
      <c r="O16" s="68"/>
      <c r="P16" s="69"/>
      <c r="S16" s="66">
        <v>13</v>
      </c>
      <c r="T16" s="290" t="e">
        <f t="shared" ref="T16:T18" si="10">W40</f>
        <v>#N/A</v>
      </c>
      <c r="U16" s="291"/>
      <c r="V16" s="67" t="e">
        <f t="shared" si="5"/>
        <v>#N/A</v>
      </c>
      <c r="W16" s="68"/>
      <c r="X16" s="68"/>
      <c r="Y16" s="69"/>
      <c r="AB16" s="66">
        <v>13</v>
      </c>
      <c r="AC16" s="290" t="e">
        <f t="shared" ref="AC16:AC18" si="11">AF40</f>
        <v>#N/A</v>
      </c>
      <c r="AD16" s="291"/>
      <c r="AE16" s="67" t="e">
        <f t="shared" si="7"/>
        <v>#N/A</v>
      </c>
      <c r="AF16" s="68"/>
      <c r="AG16" s="68"/>
      <c r="AH16" s="69"/>
    </row>
    <row r="17" spans="1:34" ht="31.5" customHeight="1" x14ac:dyDescent="0.3">
      <c r="A17" s="66">
        <v>14</v>
      </c>
      <c r="B17" s="290" t="e">
        <f t="shared" si="8"/>
        <v>#N/A</v>
      </c>
      <c r="C17" s="291"/>
      <c r="D17" s="67" t="e">
        <f t="shared" si="1"/>
        <v>#N/A</v>
      </c>
      <c r="E17" s="73"/>
      <c r="F17" s="73"/>
      <c r="G17" s="74"/>
      <c r="J17" s="66">
        <v>14</v>
      </c>
      <c r="K17" s="290" t="e">
        <f t="shared" si="9"/>
        <v>#N/A</v>
      </c>
      <c r="L17" s="291"/>
      <c r="M17" s="67" t="e">
        <f t="shared" si="3"/>
        <v>#N/A</v>
      </c>
      <c r="N17" s="73"/>
      <c r="O17" s="73"/>
      <c r="P17" s="74"/>
      <c r="S17" s="66">
        <v>14</v>
      </c>
      <c r="T17" s="290" t="e">
        <f t="shared" si="10"/>
        <v>#N/A</v>
      </c>
      <c r="U17" s="291"/>
      <c r="V17" s="67" t="e">
        <f t="shared" si="5"/>
        <v>#N/A</v>
      </c>
      <c r="W17" s="73"/>
      <c r="X17" s="73"/>
      <c r="Y17" s="74"/>
      <c r="AB17" s="66">
        <v>14</v>
      </c>
      <c r="AC17" s="290" t="e">
        <f t="shared" si="11"/>
        <v>#N/A</v>
      </c>
      <c r="AD17" s="291"/>
      <c r="AE17" s="67" t="e">
        <f t="shared" si="7"/>
        <v>#N/A</v>
      </c>
      <c r="AF17" s="73"/>
      <c r="AG17" s="73"/>
      <c r="AH17" s="74"/>
    </row>
    <row r="18" spans="1:34" ht="31.5" customHeight="1" x14ac:dyDescent="0.3">
      <c r="A18" s="66">
        <v>15</v>
      </c>
      <c r="B18" s="290" t="e">
        <f t="shared" si="8"/>
        <v>#N/A</v>
      </c>
      <c r="C18" s="291"/>
      <c r="D18" s="67" t="e">
        <f t="shared" si="1"/>
        <v>#N/A</v>
      </c>
      <c r="E18" s="68"/>
      <c r="F18" s="68"/>
      <c r="G18" s="69"/>
      <c r="J18" s="66">
        <v>15</v>
      </c>
      <c r="K18" s="290" t="e">
        <f t="shared" si="9"/>
        <v>#N/A</v>
      </c>
      <c r="L18" s="291"/>
      <c r="M18" s="67" t="e">
        <f t="shared" si="3"/>
        <v>#N/A</v>
      </c>
      <c r="N18" s="68"/>
      <c r="O18" s="68"/>
      <c r="P18" s="69"/>
      <c r="S18" s="66">
        <v>15</v>
      </c>
      <c r="T18" s="290" t="e">
        <f t="shared" si="10"/>
        <v>#N/A</v>
      </c>
      <c r="U18" s="291"/>
      <c r="V18" s="67" t="e">
        <f t="shared" si="5"/>
        <v>#N/A</v>
      </c>
      <c r="W18" s="68"/>
      <c r="X18" s="68"/>
      <c r="Y18" s="69"/>
      <c r="AB18" s="66">
        <v>15</v>
      </c>
      <c r="AC18" s="290" t="e">
        <f t="shared" si="11"/>
        <v>#N/A</v>
      </c>
      <c r="AD18" s="291"/>
      <c r="AE18" s="67" t="e">
        <f t="shared" si="7"/>
        <v>#N/A</v>
      </c>
      <c r="AF18" s="68"/>
      <c r="AG18" s="68"/>
      <c r="AH18" s="69"/>
    </row>
    <row r="19" spans="1:34" ht="31.5" customHeight="1" x14ac:dyDescent="0.3">
      <c r="A19" s="66">
        <v>16</v>
      </c>
      <c r="B19" s="290"/>
      <c r="C19" s="291"/>
      <c r="D19" s="71"/>
      <c r="E19" s="68"/>
      <c r="F19" s="68"/>
      <c r="G19" s="69"/>
      <c r="J19" s="66">
        <v>16</v>
      </c>
      <c r="K19" s="290"/>
      <c r="L19" s="291"/>
      <c r="M19" s="71"/>
      <c r="N19" s="68"/>
      <c r="O19" s="68"/>
      <c r="P19" s="69"/>
      <c r="S19" s="66">
        <v>16</v>
      </c>
      <c r="T19" s="290"/>
      <c r="U19" s="291"/>
      <c r="V19" s="71"/>
      <c r="W19" s="68"/>
      <c r="X19" s="68"/>
      <c r="Y19" s="69"/>
      <c r="AB19" s="66">
        <v>16</v>
      </c>
      <c r="AC19" s="290"/>
      <c r="AD19" s="291"/>
      <c r="AE19" s="71"/>
      <c r="AF19" s="68"/>
      <c r="AG19" s="68"/>
      <c r="AH19" s="69"/>
    </row>
    <row r="20" spans="1:34" ht="31.5" customHeight="1" x14ac:dyDescent="0.3">
      <c r="A20" s="66">
        <v>17</v>
      </c>
      <c r="B20" s="290"/>
      <c r="C20" s="291"/>
      <c r="D20" s="71"/>
      <c r="E20" s="68"/>
      <c r="F20" s="68"/>
      <c r="G20" s="69"/>
      <c r="J20" s="66">
        <v>17</v>
      </c>
      <c r="K20" s="290"/>
      <c r="L20" s="291"/>
      <c r="M20" s="71"/>
      <c r="N20" s="68"/>
      <c r="O20" s="68"/>
      <c r="P20" s="69"/>
      <c r="S20" s="66">
        <v>17</v>
      </c>
      <c r="T20" s="290"/>
      <c r="U20" s="291"/>
      <c r="V20" s="71"/>
      <c r="W20" s="68"/>
      <c r="X20" s="68"/>
      <c r="Y20" s="69"/>
      <c r="AB20" s="66">
        <v>17</v>
      </c>
      <c r="AC20" s="290"/>
      <c r="AD20" s="291"/>
      <c r="AE20" s="71"/>
      <c r="AF20" s="68"/>
      <c r="AG20" s="68"/>
      <c r="AH20" s="69"/>
    </row>
    <row r="21" spans="1:34" ht="31.5" customHeight="1" x14ac:dyDescent="0.3">
      <c r="A21" s="66">
        <v>18</v>
      </c>
      <c r="B21" s="290"/>
      <c r="C21" s="291"/>
      <c r="D21" s="75"/>
      <c r="E21" s="64"/>
      <c r="F21" s="64"/>
      <c r="G21" s="65"/>
      <c r="J21" s="66">
        <v>18</v>
      </c>
      <c r="K21" s="290"/>
      <c r="L21" s="291"/>
      <c r="M21" s="75"/>
      <c r="N21" s="64"/>
      <c r="O21" s="64"/>
      <c r="P21" s="65"/>
      <c r="S21" s="66">
        <v>18</v>
      </c>
      <c r="T21" s="290"/>
      <c r="U21" s="291"/>
      <c r="V21" s="75"/>
      <c r="W21" s="64"/>
      <c r="X21" s="64"/>
      <c r="Y21" s="65"/>
      <c r="AB21" s="66">
        <v>18</v>
      </c>
      <c r="AC21" s="290"/>
      <c r="AD21" s="291"/>
      <c r="AE21" s="75"/>
      <c r="AF21" s="64"/>
      <c r="AG21" s="64"/>
      <c r="AH21" s="65"/>
    </row>
    <row r="22" spans="1:34" ht="31.5" customHeight="1" x14ac:dyDescent="0.3">
      <c r="A22" s="66">
        <v>19</v>
      </c>
      <c r="B22" s="302"/>
      <c r="C22" s="303"/>
      <c r="D22" s="71"/>
      <c r="E22" s="68"/>
      <c r="F22" s="68"/>
      <c r="G22" s="69"/>
      <c r="J22" s="66">
        <v>19</v>
      </c>
      <c r="K22" s="302"/>
      <c r="L22" s="303"/>
      <c r="M22" s="71"/>
      <c r="N22" s="68"/>
      <c r="O22" s="68"/>
      <c r="P22" s="69"/>
      <c r="S22" s="66">
        <v>19</v>
      </c>
      <c r="T22" s="302"/>
      <c r="U22" s="303"/>
      <c r="V22" s="71"/>
      <c r="W22" s="68"/>
      <c r="X22" s="68"/>
      <c r="Y22" s="69"/>
      <c r="AB22" s="66">
        <v>19</v>
      </c>
      <c r="AC22" s="302"/>
      <c r="AD22" s="303"/>
      <c r="AE22" s="71"/>
      <c r="AF22" s="68"/>
      <c r="AG22" s="68"/>
      <c r="AH22" s="69"/>
    </row>
    <row r="23" spans="1:34" ht="31.5" customHeight="1" thickBot="1" x14ac:dyDescent="0.35">
      <c r="A23" s="76">
        <v>20</v>
      </c>
      <c r="B23" s="293"/>
      <c r="C23" s="294"/>
      <c r="D23" s="77"/>
      <c r="E23" s="78"/>
      <c r="F23" s="78"/>
      <c r="G23" s="79"/>
      <c r="J23" s="76">
        <v>20</v>
      </c>
      <c r="K23" s="293"/>
      <c r="L23" s="294"/>
      <c r="M23" s="77"/>
      <c r="N23" s="78"/>
      <c r="O23" s="78"/>
      <c r="P23" s="79"/>
      <c r="S23" s="76">
        <v>20</v>
      </c>
      <c r="T23" s="293"/>
      <c r="U23" s="294"/>
      <c r="V23" s="77"/>
      <c r="W23" s="78"/>
      <c r="X23" s="78"/>
      <c r="Y23" s="79"/>
      <c r="AB23" s="76">
        <v>20</v>
      </c>
      <c r="AC23" s="293"/>
      <c r="AD23" s="294"/>
      <c r="AE23" s="77"/>
      <c r="AF23" s="78"/>
      <c r="AG23" s="78"/>
      <c r="AH23" s="79"/>
    </row>
    <row r="24" spans="1:34" ht="33.75" customHeight="1" x14ac:dyDescent="0.4">
      <c r="A24" s="296" t="s">
        <v>58</v>
      </c>
      <c r="B24" s="296"/>
      <c r="C24" s="296"/>
      <c r="D24" s="297" t="s">
        <v>59</v>
      </c>
      <c r="E24" s="297"/>
      <c r="F24" s="297"/>
      <c r="J24" s="296" t="s">
        <v>58</v>
      </c>
      <c r="K24" s="296"/>
      <c r="L24" s="296"/>
      <c r="M24" s="297" t="s">
        <v>59</v>
      </c>
      <c r="N24" s="297"/>
      <c r="O24" s="297"/>
      <c r="S24" s="296" t="s">
        <v>58</v>
      </c>
      <c r="T24" s="296"/>
      <c r="U24" s="296"/>
      <c r="V24" s="297" t="s">
        <v>59</v>
      </c>
      <c r="W24" s="297"/>
      <c r="X24" s="297"/>
      <c r="AB24" s="296" t="s">
        <v>58</v>
      </c>
      <c r="AC24" s="296"/>
      <c r="AD24" s="296"/>
      <c r="AE24" s="297" t="s">
        <v>59</v>
      </c>
      <c r="AF24" s="297"/>
      <c r="AG24" s="297"/>
    </row>
    <row r="27" spans="1:34" x14ac:dyDescent="0.25">
      <c r="A27" t="s">
        <v>60</v>
      </c>
      <c r="B27" t="s">
        <v>61</v>
      </c>
      <c r="J27" t="s">
        <v>60</v>
      </c>
      <c r="K27" t="s">
        <v>61</v>
      </c>
      <c r="S27" t="s">
        <v>60</v>
      </c>
      <c r="T27" t="s">
        <v>61</v>
      </c>
      <c r="AB27" t="s">
        <v>60</v>
      </c>
      <c r="AC27" t="s">
        <v>61</v>
      </c>
    </row>
    <row r="28" spans="1:34" x14ac:dyDescent="0.25">
      <c r="A28">
        <f>'15 družstiev Pretek č. 7'!C6</f>
        <v>0</v>
      </c>
      <c r="B28">
        <f>'15 družstiev Pretek č. 7'!C5</f>
        <v>0</v>
      </c>
      <c r="C28" t="str">
        <f>'15 družstiev Pretek č. 7'!$B$5</f>
        <v>Bratislava III.                   MY Fishing SR</v>
      </c>
      <c r="D28">
        <v>1</v>
      </c>
      <c r="E28" t="e">
        <f>VLOOKUP($D28,$A$28:$B$42,COLUMN($B$28:$B$42),0)</f>
        <v>#N/A</v>
      </c>
      <c r="F28" t="e">
        <f>VLOOKUP($D28,$A$28:$C$42,COLUMN($C$28:$C$42),0)</f>
        <v>#N/A</v>
      </c>
      <c r="J28">
        <f>'15 družstiev Pretek č. 7'!F6</f>
        <v>0</v>
      </c>
      <c r="K28">
        <f>'15 družstiev Pretek č. 7'!F5</f>
        <v>0</v>
      </c>
      <c r="L28" t="str">
        <f>'15 družstiev Pretek č. 7'!$B$5</f>
        <v>Bratislava III.                   MY Fishing SR</v>
      </c>
      <c r="M28">
        <v>1</v>
      </c>
      <c r="N28" t="e">
        <f>VLOOKUP($M28,$J$28:$K$42,COLUMN($B$28:$B$42),0)</f>
        <v>#N/A</v>
      </c>
      <c r="O28" t="e">
        <f>VLOOKUP($M28,$J$28:$L$42,COLUMN($C$28:$C$42),0)</f>
        <v>#N/A</v>
      </c>
      <c r="S28">
        <f>'15 družstiev Pretek č. 7'!I6</f>
        <v>0</v>
      </c>
      <c r="T28">
        <f>'15 družstiev Pretek č. 7'!I5</f>
        <v>0</v>
      </c>
      <c r="U28" t="str">
        <f>'15 družstiev Pretek č. 7'!$B$5</f>
        <v>Bratislava III.                   MY Fishing SR</v>
      </c>
      <c r="V28">
        <v>1</v>
      </c>
      <c r="W28" t="e">
        <f>VLOOKUP($V28,$S$28:$T$42,COLUMN($B$28:$B$42),0)</f>
        <v>#N/A</v>
      </c>
      <c r="X28" t="e">
        <f>VLOOKUP($V28,$S$28:$U$42,COLUMN($C$28:$C$42),0)</f>
        <v>#N/A</v>
      </c>
      <c r="AB28">
        <f>'15 družstiev Pretek č. 7'!L6</f>
        <v>0</v>
      </c>
      <c r="AC28">
        <f>'15 družstiev Pretek č. 7'!L5</f>
        <v>0</v>
      </c>
      <c r="AD28" t="str">
        <f>'15 družstiev Pretek č. 7'!$B$5</f>
        <v>Bratislava III.                   MY Fishing SR</v>
      </c>
      <c r="AE28">
        <v>1</v>
      </c>
      <c r="AF28" t="e">
        <f>VLOOKUP($AE28,$AB$28:$AC$42,COLUMN($B$28:$B$42),0)</f>
        <v>#N/A</v>
      </c>
      <c r="AG28" t="e">
        <f>VLOOKUP($AE28,$AB$28:$AD$42,COLUMN($C$28:$C$42),0)</f>
        <v>#N/A</v>
      </c>
    </row>
    <row r="29" spans="1:34" x14ac:dyDescent="0.25">
      <c r="A29">
        <f>'15 družstiev Pretek č. 7'!C8</f>
        <v>0</v>
      </c>
      <c r="B29">
        <f>'15 družstiev Pretek č. 7'!C7</f>
        <v>0</v>
      </c>
      <c r="C29" t="str">
        <f>'15 družstiev Pretek č. 7'!$B$7</f>
        <v>Bratislava V. A                     Abramis MFT</v>
      </c>
      <c r="D29">
        <v>2</v>
      </c>
      <c r="E29" t="e">
        <f t="shared" ref="E29:E42" si="12">VLOOKUP($D29,$A$28:$B$42,COLUMN($B$28:$B$42),0)</f>
        <v>#N/A</v>
      </c>
      <c r="F29" t="e">
        <f t="shared" ref="F29:F42" si="13">VLOOKUP($D29,$A$28:$C$42,COLUMN($C$28:$C$42),0)</f>
        <v>#N/A</v>
      </c>
      <c r="J29">
        <f>'15 družstiev Pretek č. 7'!F8</f>
        <v>0</v>
      </c>
      <c r="K29">
        <f>'15 družstiev Pretek č. 7'!F7</f>
        <v>0</v>
      </c>
      <c r="L29" t="str">
        <f>'15 družstiev Pretek č. 7'!$B$7</f>
        <v>Bratislava V. A                     Abramis MFT</v>
      </c>
      <c r="M29">
        <v>2</v>
      </c>
      <c r="N29" t="e">
        <f t="shared" ref="N29:N42" si="14">VLOOKUP($M29,$J$28:$K$42,COLUMN($B$28:$B$42),0)</f>
        <v>#N/A</v>
      </c>
      <c r="O29" t="e">
        <f t="shared" ref="O29:O41" si="15">VLOOKUP($M29,$J$28:$L$42,COLUMN($C$28:$C$42),0)</f>
        <v>#N/A</v>
      </c>
      <c r="S29">
        <f>'15 družstiev Pretek č. 7'!I8</f>
        <v>0</v>
      </c>
      <c r="T29">
        <f>'15 družstiev Pretek č. 7'!I7</f>
        <v>0</v>
      </c>
      <c r="U29" t="str">
        <f>'15 družstiev Pretek č. 7'!$B$7</f>
        <v>Bratislava V. A                     Abramis MFT</v>
      </c>
      <c r="V29">
        <v>2</v>
      </c>
      <c r="W29" t="e">
        <f t="shared" ref="W29:W42" si="16">VLOOKUP($V29,$S$28:$T$42,COLUMN($B$28:$B$42),0)</f>
        <v>#N/A</v>
      </c>
      <c r="X29" t="e">
        <f t="shared" ref="X29:X42" si="17">VLOOKUP($V29,$S$28:$U$42,COLUMN($C$28:$C$42),0)</f>
        <v>#N/A</v>
      </c>
      <c r="AB29">
        <f>'15 družstiev Pretek č. 7'!L8</f>
        <v>0</v>
      </c>
      <c r="AC29">
        <f>'15 družstiev Pretek č. 7'!L7</f>
        <v>0</v>
      </c>
      <c r="AD29" t="str">
        <f>'15 družstiev Pretek č. 7'!$B$7</f>
        <v>Bratislava V. A                     Abramis MFT</v>
      </c>
      <c r="AE29">
        <v>2</v>
      </c>
      <c r="AF29" t="e">
        <f t="shared" ref="AF29:AF42" si="18">VLOOKUP($AE29,$AB$28:$AC$42,COLUMN($B$28:$B$42),0)</f>
        <v>#N/A</v>
      </c>
      <c r="AG29" t="e">
        <f t="shared" ref="AG29:AG42" si="19">VLOOKUP($AE29,$AB$28:$AD$42,COLUMN($C$28:$C$42),0)</f>
        <v>#N/A</v>
      </c>
    </row>
    <row r="30" spans="1:34" x14ac:dyDescent="0.25">
      <c r="A30">
        <f>'15 družstiev Pretek č. 7'!C10</f>
        <v>0</v>
      </c>
      <c r="B30">
        <f>'15 družstiev Pretek č. 7'!C9</f>
        <v>0</v>
      </c>
      <c r="C30" t="str">
        <f>'15 družstiev Pretek č. 7'!$B$9</f>
        <v>Bratislava V. B                     FT</v>
      </c>
      <c r="D30">
        <v>3</v>
      </c>
      <c r="E30" t="e">
        <f t="shared" si="12"/>
        <v>#N/A</v>
      </c>
      <c r="F30" t="e">
        <f t="shared" si="13"/>
        <v>#N/A</v>
      </c>
      <c r="J30">
        <f>'15 družstiev Pretek č. 7'!F10</f>
        <v>0</v>
      </c>
      <c r="K30">
        <f>'15 družstiev Pretek č. 7'!F9</f>
        <v>0</v>
      </c>
      <c r="L30" t="str">
        <f>'15 družstiev Pretek č. 7'!$B$9</f>
        <v>Bratislava V. B                     FT</v>
      </c>
      <c r="M30">
        <v>3</v>
      </c>
      <c r="N30" t="e">
        <f t="shared" si="14"/>
        <v>#N/A</v>
      </c>
      <c r="O30" t="e">
        <f t="shared" si="15"/>
        <v>#N/A</v>
      </c>
      <c r="S30">
        <f>'15 družstiev Pretek č. 7'!I10</f>
        <v>0</v>
      </c>
      <c r="T30">
        <f>'15 družstiev Pretek č. 7'!I9</f>
        <v>0</v>
      </c>
      <c r="U30" t="str">
        <f>'15 družstiev Pretek č. 7'!$B$9</f>
        <v>Bratislava V. B                     FT</v>
      </c>
      <c r="V30">
        <v>3</v>
      </c>
      <c r="W30" t="e">
        <f t="shared" si="16"/>
        <v>#N/A</v>
      </c>
      <c r="X30" t="e">
        <f t="shared" si="17"/>
        <v>#N/A</v>
      </c>
      <c r="AB30">
        <f>'15 družstiev Pretek č. 7'!L10</f>
        <v>0</v>
      </c>
      <c r="AC30">
        <f>'15 družstiev Pretek č. 7'!L9</f>
        <v>0</v>
      </c>
      <c r="AD30" t="str">
        <f>'15 družstiev Pretek č. 7'!$B$9</f>
        <v>Bratislava V. B                     FT</v>
      </c>
      <c r="AE30">
        <v>3</v>
      </c>
      <c r="AF30" t="e">
        <f t="shared" si="18"/>
        <v>#N/A</v>
      </c>
      <c r="AG30" t="e">
        <f t="shared" si="19"/>
        <v>#N/A</v>
      </c>
    </row>
    <row r="31" spans="1:34" x14ac:dyDescent="0.25">
      <c r="A31">
        <f>'15 družstiev Pretek č. 7'!C12</f>
        <v>0</v>
      </c>
      <c r="B31">
        <f>'15 družstiev Pretek č. 7'!C11</f>
        <v>0</v>
      </c>
      <c r="C31" t="str">
        <f>'15 družstiev Pretek č. 7'!$B$11</f>
        <v xml:space="preserve">Galanta                          Maver MFT Slovakia </v>
      </c>
      <c r="D31">
        <v>4</v>
      </c>
      <c r="E31" t="e">
        <f t="shared" si="12"/>
        <v>#N/A</v>
      </c>
      <c r="F31" t="e">
        <f t="shared" si="13"/>
        <v>#N/A</v>
      </c>
      <c r="J31">
        <f>'15 družstiev Pretek č. 7'!F12</f>
        <v>0</v>
      </c>
      <c r="K31">
        <f>'15 družstiev Pretek č. 7'!F11</f>
        <v>0</v>
      </c>
      <c r="L31" t="str">
        <f>'15 družstiev Pretek č. 7'!$B$11</f>
        <v xml:space="preserve">Galanta                          Maver MFT Slovakia </v>
      </c>
      <c r="M31">
        <v>4</v>
      </c>
      <c r="N31" t="e">
        <f t="shared" si="14"/>
        <v>#N/A</v>
      </c>
      <c r="O31" t="e">
        <f t="shared" si="15"/>
        <v>#N/A</v>
      </c>
      <c r="S31">
        <f>'15 družstiev Pretek č. 7'!I12</f>
        <v>0</v>
      </c>
      <c r="T31">
        <f>'15 družstiev Pretek č. 7'!I11</f>
        <v>0</v>
      </c>
      <c r="U31" t="str">
        <f>'15 družstiev Pretek č. 7'!$B$11</f>
        <v xml:space="preserve">Galanta                          Maver MFT Slovakia </v>
      </c>
      <c r="V31">
        <v>4</v>
      </c>
      <c r="W31" t="e">
        <f t="shared" si="16"/>
        <v>#N/A</v>
      </c>
      <c r="X31" t="e">
        <f t="shared" si="17"/>
        <v>#N/A</v>
      </c>
      <c r="AB31">
        <f>'15 družstiev Pretek č. 7'!L12</f>
        <v>0</v>
      </c>
      <c r="AC31">
        <f>'15 družstiev Pretek č. 7'!L11</f>
        <v>0</v>
      </c>
      <c r="AD31" t="str">
        <f>'15 družstiev Pretek č. 7'!$B$11</f>
        <v xml:space="preserve">Galanta                          Maver MFT Slovakia </v>
      </c>
      <c r="AE31">
        <v>4</v>
      </c>
      <c r="AF31" t="e">
        <f t="shared" si="18"/>
        <v>#N/A</v>
      </c>
      <c r="AG31" t="e">
        <f t="shared" si="19"/>
        <v>#N/A</v>
      </c>
    </row>
    <row r="32" spans="1:34" x14ac:dyDescent="0.25">
      <c r="A32">
        <f>'15 družstiev Pretek č. 7'!C14</f>
        <v>0</v>
      </c>
      <c r="B32">
        <f>'15 družstiev Pretek č. 7'!C13</f>
        <v>0</v>
      </c>
      <c r="C32" t="str">
        <f>'15 družstiev Pretek č. 7'!$B$13</f>
        <v>Galanta                            Sensas FT</v>
      </c>
      <c r="D32">
        <v>5</v>
      </c>
      <c r="E32" t="e">
        <f t="shared" si="12"/>
        <v>#N/A</v>
      </c>
      <c r="F32" t="e">
        <f t="shared" si="13"/>
        <v>#N/A</v>
      </c>
      <c r="J32">
        <f>'15 družstiev Pretek č. 7'!F14</f>
        <v>0</v>
      </c>
      <c r="K32">
        <f>'15 družstiev Pretek č. 7'!F13</f>
        <v>0</v>
      </c>
      <c r="L32" t="str">
        <f>'15 družstiev Pretek č. 7'!$B$13</f>
        <v>Galanta                            Sensas FT</v>
      </c>
      <c r="M32">
        <v>5</v>
      </c>
      <c r="N32" t="e">
        <f t="shared" si="14"/>
        <v>#N/A</v>
      </c>
      <c r="O32" t="e">
        <f t="shared" si="15"/>
        <v>#N/A</v>
      </c>
      <c r="S32">
        <f>'15 družstiev Pretek č. 7'!I14</f>
        <v>0</v>
      </c>
      <c r="T32">
        <f>'15 družstiev Pretek č. 7'!I13</f>
        <v>0</v>
      </c>
      <c r="U32" t="str">
        <f>'15 družstiev Pretek č. 7'!$B$13</f>
        <v>Galanta                            Sensas FT</v>
      </c>
      <c r="V32">
        <v>5</v>
      </c>
      <c r="W32" t="e">
        <f t="shared" si="16"/>
        <v>#N/A</v>
      </c>
      <c r="X32" t="e">
        <f t="shared" si="17"/>
        <v>#N/A</v>
      </c>
      <c r="AB32">
        <f>'15 družstiev Pretek č. 7'!L14</f>
        <v>0</v>
      </c>
      <c r="AC32">
        <f>'15 družstiev Pretek č. 7'!L13</f>
        <v>0</v>
      </c>
      <c r="AD32" t="str">
        <f>'15 družstiev Pretek č. 7'!$B$13</f>
        <v>Galanta                            Sensas FT</v>
      </c>
      <c r="AE32">
        <v>5</v>
      </c>
      <c r="AF32" t="e">
        <f t="shared" si="18"/>
        <v>#N/A</v>
      </c>
      <c r="AG32" t="e">
        <f t="shared" si="19"/>
        <v>#N/A</v>
      </c>
    </row>
    <row r="33" spans="1:33" x14ac:dyDescent="0.25">
      <c r="A33">
        <f>'15 družstiev Pretek č. 7'!C16</f>
        <v>0</v>
      </c>
      <c r="B33">
        <f>'15 družstiev Pretek č. 7'!C15</f>
        <v>0</v>
      </c>
      <c r="C33" t="str">
        <f>'15 družstiev Pretek č. 7'!$B$15</f>
        <v>Košice                             Method Team</v>
      </c>
      <c r="D33">
        <v>6</v>
      </c>
      <c r="E33" t="e">
        <f t="shared" si="12"/>
        <v>#N/A</v>
      </c>
      <c r="F33" t="e">
        <f t="shared" si="13"/>
        <v>#N/A</v>
      </c>
      <c r="J33">
        <f>'15 družstiev Pretek č. 7'!F16</f>
        <v>0</v>
      </c>
      <c r="K33">
        <f>'15 družstiev Pretek č. 7'!F15</f>
        <v>0</v>
      </c>
      <c r="L33" t="str">
        <f>'15 družstiev Pretek č. 7'!$B$15</f>
        <v>Košice                             Method Team</v>
      </c>
      <c r="M33">
        <v>6</v>
      </c>
      <c r="N33" t="e">
        <f t="shared" si="14"/>
        <v>#N/A</v>
      </c>
      <c r="O33" t="e">
        <f t="shared" si="15"/>
        <v>#N/A</v>
      </c>
      <c r="S33">
        <f>'15 družstiev Pretek č. 7'!I16</f>
        <v>0</v>
      </c>
      <c r="T33">
        <f>'15 družstiev Pretek č. 7'!I15</f>
        <v>0</v>
      </c>
      <c r="U33" t="str">
        <f>'15 družstiev Pretek č. 7'!$B$15</f>
        <v>Košice                             Method Team</v>
      </c>
      <c r="V33">
        <v>6</v>
      </c>
      <c r="W33" t="e">
        <f t="shared" si="16"/>
        <v>#N/A</v>
      </c>
      <c r="X33" t="e">
        <f t="shared" si="17"/>
        <v>#N/A</v>
      </c>
      <c r="AB33">
        <f>'15 družstiev Pretek č. 7'!L16</f>
        <v>0</v>
      </c>
      <c r="AC33">
        <f>'15 družstiev Pretek č. 7'!L15</f>
        <v>0</v>
      </c>
      <c r="AD33" t="str">
        <f>'15 družstiev Pretek č. 7'!$B$15</f>
        <v>Košice                             Method Team</v>
      </c>
      <c r="AE33">
        <v>6</v>
      </c>
      <c r="AF33" t="e">
        <f t="shared" si="18"/>
        <v>#N/A</v>
      </c>
      <c r="AG33" t="e">
        <f t="shared" si="19"/>
        <v>#N/A</v>
      </c>
    </row>
    <row r="34" spans="1:33" x14ac:dyDescent="0.25">
      <c r="A34">
        <f>'15 družstiev Pretek č. 7'!C18</f>
        <v>0</v>
      </c>
      <c r="B34">
        <f>'15 družstiev Pretek č. 7'!C17</f>
        <v>0</v>
      </c>
      <c r="C34" t="str">
        <f>'15 družstiev Pretek č. 7'!$B$17</f>
        <v>Partizánske                     MFT</v>
      </c>
      <c r="D34">
        <v>7</v>
      </c>
      <c r="E34" t="e">
        <f t="shared" si="12"/>
        <v>#N/A</v>
      </c>
      <c r="F34" t="e">
        <f t="shared" si="13"/>
        <v>#N/A</v>
      </c>
      <c r="J34">
        <f>'15 družstiev Pretek č. 7'!F18</f>
        <v>0</v>
      </c>
      <c r="K34">
        <f>'15 družstiev Pretek č. 7'!F17</f>
        <v>0</v>
      </c>
      <c r="L34" t="str">
        <f>'15 družstiev Pretek č. 7'!$B$17</f>
        <v>Partizánske                     MFT</v>
      </c>
      <c r="M34">
        <v>7</v>
      </c>
      <c r="N34" t="e">
        <f t="shared" si="14"/>
        <v>#N/A</v>
      </c>
      <c r="O34" t="e">
        <f t="shared" si="15"/>
        <v>#N/A</v>
      </c>
      <c r="S34">
        <f>'15 družstiev Pretek č. 7'!I18</f>
        <v>0</v>
      </c>
      <c r="T34">
        <f>'15 družstiev Pretek č. 7'!I17</f>
        <v>0</v>
      </c>
      <c r="U34" t="str">
        <f>'15 družstiev Pretek č. 7'!$B$17</f>
        <v>Partizánske                     MFT</v>
      </c>
      <c r="V34">
        <v>7</v>
      </c>
      <c r="W34" t="e">
        <f t="shared" si="16"/>
        <v>#N/A</v>
      </c>
      <c r="X34" t="e">
        <f t="shared" si="17"/>
        <v>#N/A</v>
      </c>
      <c r="AB34">
        <f>'15 družstiev Pretek č. 7'!L18</f>
        <v>0</v>
      </c>
      <c r="AC34">
        <f>'15 družstiev Pretek č. 7'!L17</f>
        <v>0</v>
      </c>
      <c r="AD34" t="str">
        <f>'15 družstiev Pretek č. 7'!$B$17</f>
        <v>Partizánske                     MFT</v>
      </c>
      <c r="AE34">
        <v>7</v>
      </c>
      <c r="AF34" t="e">
        <f t="shared" si="18"/>
        <v>#N/A</v>
      </c>
      <c r="AG34" t="e">
        <f t="shared" si="19"/>
        <v>#N/A</v>
      </c>
    </row>
    <row r="35" spans="1:33" x14ac:dyDescent="0.25">
      <c r="A35">
        <f>'15 družstiev Pretek č. 7'!C20</f>
        <v>0</v>
      </c>
      <c r="B35">
        <f>'15 družstiev Pretek č. 7'!C19</f>
        <v>0</v>
      </c>
      <c r="C35" t="str">
        <f>'15 družstiev Pretek č. 7'!$B$19</f>
        <v>Šamorín                          NLF Rybostrov</v>
      </c>
      <c r="D35">
        <v>8</v>
      </c>
      <c r="E35" t="e">
        <f t="shared" si="12"/>
        <v>#N/A</v>
      </c>
      <c r="F35" t="e">
        <f t="shared" si="13"/>
        <v>#N/A</v>
      </c>
      <c r="J35">
        <f>'15 družstiev Pretek č. 7'!F20</f>
        <v>0</v>
      </c>
      <c r="K35">
        <f>'15 družstiev Pretek č. 7'!F19</f>
        <v>0</v>
      </c>
      <c r="L35" t="str">
        <f>'15 družstiev Pretek č. 7'!$B$19</f>
        <v>Šamorín                          NLF Rybostrov</v>
      </c>
      <c r="M35">
        <v>8</v>
      </c>
      <c r="N35" t="e">
        <f t="shared" si="14"/>
        <v>#N/A</v>
      </c>
      <c r="O35" t="e">
        <f t="shared" si="15"/>
        <v>#N/A</v>
      </c>
      <c r="S35">
        <f>'15 družstiev Pretek č. 7'!I20</f>
        <v>0</v>
      </c>
      <c r="T35">
        <f>'15 družstiev Pretek č. 7'!I19</f>
        <v>0</v>
      </c>
      <c r="U35" t="str">
        <f>'15 družstiev Pretek č. 7'!$B$19</f>
        <v>Šamorín                          NLF Rybostrov</v>
      </c>
      <c r="V35">
        <v>8</v>
      </c>
      <c r="W35" t="e">
        <f t="shared" si="16"/>
        <v>#N/A</v>
      </c>
      <c r="X35" t="e">
        <f t="shared" si="17"/>
        <v>#N/A</v>
      </c>
      <c r="AB35">
        <f>'15 družstiev Pretek č. 7'!L20</f>
        <v>0</v>
      </c>
      <c r="AC35">
        <f>'15 družstiev Pretek č. 7'!L19</f>
        <v>0</v>
      </c>
      <c r="AD35" t="str">
        <f>'15 družstiev Pretek č. 7'!$B$19</f>
        <v>Šamorín                          NLF Rybostrov</v>
      </c>
      <c r="AE35">
        <v>8</v>
      </c>
      <c r="AF35" t="e">
        <f t="shared" si="18"/>
        <v>#N/A</v>
      </c>
      <c r="AG35" t="e">
        <f t="shared" si="19"/>
        <v>#N/A</v>
      </c>
    </row>
    <row r="36" spans="1:33" x14ac:dyDescent="0.25">
      <c r="A36">
        <f>'15 družstiev Pretek č. 7'!C22</f>
        <v>0</v>
      </c>
      <c r="B36">
        <f>'15 družstiev Pretek č. 7'!C21</f>
        <v>0</v>
      </c>
      <c r="C36" t="str">
        <f>'15 družstiev Pretek č. 7'!$B$21</f>
        <v>Turčianske Teplice A      Cyril a Metod</v>
      </c>
      <c r="D36">
        <v>9</v>
      </c>
      <c r="E36" t="e">
        <f t="shared" si="12"/>
        <v>#N/A</v>
      </c>
      <c r="F36" t="e">
        <f t="shared" si="13"/>
        <v>#N/A</v>
      </c>
      <c r="J36">
        <f>'15 družstiev Pretek č. 7'!F22</f>
        <v>0</v>
      </c>
      <c r="K36">
        <f>'15 družstiev Pretek č. 7'!F21</f>
        <v>0</v>
      </c>
      <c r="L36" t="str">
        <f>'15 družstiev Pretek č. 7'!$B$21</f>
        <v>Turčianske Teplice A      Cyril a Metod</v>
      </c>
      <c r="M36">
        <v>9</v>
      </c>
      <c r="N36" t="e">
        <f t="shared" si="14"/>
        <v>#N/A</v>
      </c>
      <c r="O36" t="e">
        <f t="shared" si="15"/>
        <v>#N/A</v>
      </c>
      <c r="S36">
        <f>'15 družstiev Pretek č. 7'!I22</f>
        <v>0</v>
      </c>
      <c r="T36">
        <f>'15 družstiev Pretek č. 7'!I21</f>
        <v>0</v>
      </c>
      <c r="U36" t="str">
        <f>'15 družstiev Pretek č. 7'!$B$21</f>
        <v>Turčianske Teplice A      Cyril a Metod</v>
      </c>
      <c r="V36">
        <v>9</v>
      </c>
      <c r="W36" t="e">
        <f t="shared" si="16"/>
        <v>#N/A</v>
      </c>
      <c r="X36" t="e">
        <f t="shared" si="17"/>
        <v>#N/A</v>
      </c>
      <c r="AB36">
        <f>'15 družstiev Pretek č. 7'!L22</f>
        <v>0</v>
      </c>
      <c r="AC36">
        <f>'15 družstiev Pretek č. 7'!L21</f>
        <v>0</v>
      </c>
      <c r="AD36" t="str">
        <f>'15 družstiev Pretek č. 7'!$B$21</f>
        <v>Turčianske Teplice A      Cyril a Metod</v>
      </c>
      <c r="AE36">
        <v>9</v>
      </c>
      <c r="AF36" t="e">
        <f t="shared" si="18"/>
        <v>#N/A</v>
      </c>
      <c r="AG36" t="e">
        <f t="shared" si="19"/>
        <v>#N/A</v>
      </c>
    </row>
    <row r="37" spans="1:33" x14ac:dyDescent="0.25">
      <c r="A37">
        <f>'15 družstiev Pretek č. 7'!C24</f>
        <v>0</v>
      </c>
      <c r="B37">
        <f>'15 družstiev Pretek č. 7'!C23</f>
        <v>0</v>
      </c>
      <c r="C37" t="str">
        <f>'15 družstiev Pretek č. 7'!$B$23</f>
        <v>Turčianske Teplice B    TEAM MAVER</v>
      </c>
      <c r="D37">
        <v>10</v>
      </c>
      <c r="E37" t="e">
        <f t="shared" si="12"/>
        <v>#N/A</v>
      </c>
      <c r="F37" t="e">
        <f t="shared" si="13"/>
        <v>#N/A</v>
      </c>
      <c r="J37">
        <f>'15 družstiev Pretek č. 7'!F24</f>
        <v>0</v>
      </c>
      <c r="K37">
        <f>'15 družstiev Pretek č. 7'!F23</f>
        <v>0</v>
      </c>
      <c r="L37" t="str">
        <f>'15 družstiev Pretek č. 7'!$B$23</f>
        <v>Turčianske Teplice B    TEAM MAVER</v>
      </c>
      <c r="M37">
        <v>10</v>
      </c>
      <c r="N37" t="e">
        <f t="shared" si="14"/>
        <v>#N/A</v>
      </c>
      <c r="O37" t="e">
        <f t="shared" si="15"/>
        <v>#N/A</v>
      </c>
      <c r="S37">
        <f>'15 družstiev Pretek č. 7'!I24</f>
        <v>0</v>
      </c>
      <c r="T37">
        <f>'15 družstiev Pretek č. 7'!I23</f>
        <v>0</v>
      </c>
      <c r="U37" t="str">
        <f>'15 družstiev Pretek č. 7'!$B$23</f>
        <v>Turčianske Teplice B    TEAM MAVER</v>
      </c>
      <c r="V37">
        <v>10</v>
      </c>
      <c r="W37" t="e">
        <f t="shared" si="16"/>
        <v>#N/A</v>
      </c>
      <c r="X37" t="e">
        <f t="shared" si="17"/>
        <v>#N/A</v>
      </c>
      <c r="AB37">
        <f>'15 družstiev Pretek č. 7'!L24</f>
        <v>0</v>
      </c>
      <c r="AC37">
        <f>'15 družstiev Pretek č. 7'!L23</f>
        <v>0</v>
      </c>
      <c r="AD37" t="str">
        <f>'15 družstiev Pretek č. 7'!$B$23</f>
        <v>Turčianske Teplice B    TEAM MAVER</v>
      </c>
      <c r="AE37">
        <v>10</v>
      </c>
      <c r="AF37" t="e">
        <f t="shared" si="18"/>
        <v>#N/A</v>
      </c>
      <c r="AG37" t="e">
        <f t="shared" si="19"/>
        <v>#N/A</v>
      </c>
    </row>
    <row r="38" spans="1:33" x14ac:dyDescent="0.25">
      <c r="A38">
        <f>'15 družstiev Pretek č. 7'!C26</f>
        <v>0</v>
      </c>
      <c r="B38">
        <f>'15 družstiev Pretek č. 7'!C25</f>
        <v>0</v>
      </c>
      <c r="C38" t="str">
        <f>'15 družstiev Pretek č. 7'!$B$25</f>
        <v>Veľký Meder</v>
      </c>
      <c r="D38">
        <v>11</v>
      </c>
      <c r="E38" t="e">
        <f t="shared" si="12"/>
        <v>#N/A</v>
      </c>
      <c r="F38" t="e">
        <f t="shared" si="13"/>
        <v>#N/A</v>
      </c>
      <c r="J38">
        <f>'15 družstiev Pretek č. 7'!F26</f>
        <v>0</v>
      </c>
      <c r="K38">
        <f>'15 družstiev Pretek č. 7'!F25</f>
        <v>0</v>
      </c>
      <c r="L38" t="str">
        <f>'15 družstiev Pretek č. 7'!$B$25</f>
        <v>Veľký Meder</v>
      </c>
      <c r="M38">
        <v>11</v>
      </c>
      <c r="N38" t="e">
        <f t="shared" si="14"/>
        <v>#N/A</v>
      </c>
      <c r="O38" t="e">
        <f t="shared" si="15"/>
        <v>#N/A</v>
      </c>
      <c r="S38">
        <f>'15 družstiev Pretek č. 7'!I26</f>
        <v>0</v>
      </c>
      <c r="T38">
        <f>'15 družstiev Pretek č. 7'!I25</f>
        <v>0</v>
      </c>
      <c r="U38" t="str">
        <f>'15 družstiev Pretek č. 7'!$B$25</f>
        <v>Veľký Meder</v>
      </c>
      <c r="V38">
        <v>11</v>
      </c>
      <c r="W38" t="e">
        <f t="shared" si="16"/>
        <v>#N/A</v>
      </c>
      <c r="X38" t="e">
        <f t="shared" si="17"/>
        <v>#N/A</v>
      </c>
      <c r="AB38">
        <f>'15 družstiev Pretek č. 7'!L26</f>
        <v>0</v>
      </c>
      <c r="AC38">
        <f>'15 družstiev Pretek č. 7'!L25</f>
        <v>0</v>
      </c>
      <c r="AD38" t="str">
        <f>'15 družstiev Pretek č. 7'!$B$25</f>
        <v>Veľký Meder</v>
      </c>
      <c r="AE38">
        <v>11</v>
      </c>
      <c r="AF38" t="e">
        <f t="shared" si="18"/>
        <v>#N/A</v>
      </c>
      <c r="AG38" t="e">
        <f t="shared" si="19"/>
        <v>#N/A</v>
      </c>
    </row>
    <row r="39" spans="1:33" x14ac:dyDescent="0.25">
      <c r="A39">
        <f>'15 družstiev Pretek č. 7'!C28</f>
        <v>0</v>
      </c>
      <c r="B39" t="str">
        <f>'15 družstiev Pretek č. 7'!C27</f>
        <v>D</v>
      </c>
      <c r="C39" t="str">
        <f>'15 družstiev Pretek č. 7'!$B$27</f>
        <v>A</v>
      </c>
      <c r="D39">
        <v>12</v>
      </c>
      <c r="E39" t="e">
        <f t="shared" si="12"/>
        <v>#N/A</v>
      </c>
      <c r="F39" t="e">
        <f t="shared" si="13"/>
        <v>#N/A</v>
      </c>
      <c r="J39">
        <f>'15 družstiev Pretek č. 7'!F28</f>
        <v>0</v>
      </c>
      <c r="K39" t="str">
        <f>'15 družstiev Pretek č. 7'!F27</f>
        <v>E</v>
      </c>
      <c r="L39" t="str">
        <f>'15 družstiev Pretek č. 7'!$B$27</f>
        <v>A</v>
      </c>
      <c r="M39">
        <v>12</v>
      </c>
      <c r="N39" t="e">
        <f t="shared" si="14"/>
        <v>#N/A</v>
      </c>
      <c r="O39" t="e">
        <f t="shared" si="15"/>
        <v>#N/A</v>
      </c>
      <c r="S39">
        <f>'15 družstiev Pretek č. 7'!I28</f>
        <v>0</v>
      </c>
      <c r="T39" t="str">
        <f>'15 družstiev Pretek č. 7'!I27</f>
        <v>F</v>
      </c>
      <c r="U39" t="str">
        <f>'15 družstiev Pretek č. 7'!$B$27</f>
        <v>A</v>
      </c>
      <c r="V39">
        <v>12</v>
      </c>
      <c r="W39" t="e">
        <f t="shared" si="16"/>
        <v>#N/A</v>
      </c>
      <c r="X39" t="e">
        <f t="shared" si="17"/>
        <v>#N/A</v>
      </c>
      <c r="AB39">
        <f>'15 družstiev Pretek č. 7'!L28</f>
        <v>0</v>
      </c>
      <c r="AC39" t="str">
        <f>'15 družstiev Pretek č. 7'!L27</f>
        <v>S</v>
      </c>
      <c r="AD39" t="str">
        <f>'15 družstiev Pretek č. 7'!$B$27</f>
        <v>A</v>
      </c>
      <c r="AE39">
        <v>12</v>
      </c>
      <c r="AF39" t="e">
        <f t="shared" si="18"/>
        <v>#N/A</v>
      </c>
      <c r="AG39" t="e">
        <f t="shared" si="19"/>
        <v>#N/A</v>
      </c>
    </row>
    <row r="40" spans="1:33" x14ac:dyDescent="0.25">
      <c r="A40">
        <f>'15 družstiev Pretek č. 7'!C30</f>
        <v>0</v>
      </c>
      <c r="B40" t="str">
        <f>'15 družstiev Pretek č. 7'!C29</f>
        <v xml:space="preserve">A </v>
      </c>
      <c r="C40" t="str">
        <f>'15 družstiev Pretek č. 7'!$B$29</f>
        <v>B</v>
      </c>
      <c r="D40">
        <v>13</v>
      </c>
      <c r="E40" t="e">
        <f t="shared" si="12"/>
        <v>#N/A</v>
      </c>
      <c r="F40" t="e">
        <f t="shared" si="13"/>
        <v>#N/A</v>
      </c>
      <c r="J40">
        <f>'15 družstiev Pretek č. 7'!F30</f>
        <v>0</v>
      </c>
      <c r="K40" t="str">
        <f>'15 družstiev Pretek č. 7'!F29</f>
        <v>K</v>
      </c>
      <c r="L40" t="str">
        <f>'15 družstiev Pretek č. 7'!$B$29</f>
        <v>B</v>
      </c>
      <c r="M40">
        <v>13</v>
      </c>
      <c r="N40" t="e">
        <f t="shared" si="14"/>
        <v>#N/A</v>
      </c>
      <c r="O40" t="e">
        <f t="shared" si="15"/>
        <v>#N/A</v>
      </c>
      <c r="S40">
        <f>'15 družstiev Pretek č. 7'!I30</f>
        <v>0</v>
      </c>
      <c r="T40" t="str">
        <f>'15 družstiev Pretek č. 7'!I29</f>
        <v xml:space="preserve">L </v>
      </c>
      <c r="U40" t="str">
        <f>'15 družstiev Pretek č. 7'!$B$29</f>
        <v>B</v>
      </c>
      <c r="V40">
        <v>13</v>
      </c>
      <c r="W40" t="e">
        <f t="shared" si="16"/>
        <v>#N/A</v>
      </c>
      <c r="X40" t="e">
        <f t="shared" si="17"/>
        <v>#N/A</v>
      </c>
      <c r="AB40">
        <f>'15 družstiev Pretek č. 7'!L30</f>
        <v>0</v>
      </c>
      <c r="AC40" t="str">
        <f>'15 družstiev Pretek č. 7'!L29</f>
        <v>M</v>
      </c>
      <c r="AD40" t="str">
        <f>'15 družstiev Pretek č. 7'!$B$29</f>
        <v>B</v>
      </c>
      <c r="AE40">
        <v>13</v>
      </c>
      <c r="AF40" t="e">
        <f t="shared" si="18"/>
        <v>#N/A</v>
      </c>
      <c r="AG40" t="e">
        <f t="shared" si="19"/>
        <v>#N/A</v>
      </c>
    </row>
    <row r="41" spans="1:33" x14ac:dyDescent="0.25">
      <c r="A41">
        <f>'15 družstiev Pretek č. 7'!C32</f>
        <v>0</v>
      </c>
      <c r="B41" t="str">
        <f>'15 družstiev Pretek č. 7'!C31</f>
        <v>N</v>
      </c>
      <c r="C41" t="str">
        <f>'15 družstiev Pretek č. 7'!$B$31</f>
        <v>C</v>
      </c>
      <c r="D41">
        <v>14</v>
      </c>
      <c r="E41" t="e">
        <f t="shared" si="12"/>
        <v>#N/A</v>
      </c>
      <c r="F41" t="e">
        <f t="shared" si="13"/>
        <v>#N/A</v>
      </c>
      <c r="J41">
        <f>'15 družstiev Pretek č. 7'!F32</f>
        <v>0</v>
      </c>
      <c r="K41" t="str">
        <f>'15 družstiev Pretek č. 7'!F31</f>
        <v>O</v>
      </c>
      <c r="L41" t="str">
        <f>'15 družstiev Pretek č. 7'!$B$31</f>
        <v>C</v>
      </c>
      <c r="M41">
        <v>14</v>
      </c>
      <c r="N41" t="e">
        <f t="shared" si="14"/>
        <v>#N/A</v>
      </c>
      <c r="O41" t="e">
        <f t="shared" si="15"/>
        <v>#N/A</v>
      </c>
      <c r="S41">
        <f>'15 družstiev Pretek č. 7'!I32</f>
        <v>0</v>
      </c>
      <c r="T41" t="str">
        <f>'15 družstiev Pretek č. 7'!I31</f>
        <v>P</v>
      </c>
      <c r="U41" t="str">
        <f>'15 družstiev Pretek č. 7'!$B$31</f>
        <v>C</v>
      </c>
      <c r="V41">
        <v>14</v>
      </c>
      <c r="W41" t="e">
        <f t="shared" si="16"/>
        <v>#N/A</v>
      </c>
      <c r="X41" t="e">
        <f t="shared" si="17"/>
        <v>#N/A</v>
      </c>
      <c r="AB41">
        <f>'15 družstiev Pretek č. 7'!L32</f>
        <v>0</v>
      </c>
      <c r="AC41" t="str">
        <f>'15 družstiev Pretek č. 7'!L31</f>
        <v xml:space="preserve">R </v>
      </c>
      <c r="AD41" t="str">
        <f>'15 družstiev Pretek č. 7'!$B$31</f>
        <v>C</v>
      </c>
      <c r="AE41">
        <v>14</v>
      </c>
      <c r="AF41" t="e">
        <f t="shared" si="18"/>
        <v>#N/A</v>
      </c>
      <c r="AG41" t="e">
        <f t="shared" si="19"/>
        <v>#N/A</v>
      </c>
    </row>
    <row r="42" spans="1:33" x14ac:dyDescent="0.25">
      <c r="A42">
        <f>'15 družstiev Pretek č. 7'!C34</f>
        <v>0</v>
      </c>
      <c r="B42" t="str">
        <f>'15 družstiev Pretek č. 7'!C33</f>
        <v>J</v>
      </c>
      <c r="C42" t="str">
        <f>'15 družstiev Pretek č. 7'!$B$33</f>
        <v>D</v>
      </c>
      <c r="D42">
        <v>15</v>
      </c>
      <c r="E42" t="e">
        <f t="shared" si="12"/>
        <v>#N/A</v>
      </c>
      <c r="F42" t="e">
        <f t="shared" si="13"/>
        <v>#N/A</v>
      </c>
      <c r="J42">
        <f>'15 družstiev Pretek č. 7'!F34</f>
        <v>0</v>
      </c>
      <c r="K42" t="str">
        <f>'15 družstiev Pretek č. 7'!F33</f>
        <v>I</v>
      </c>
      <c r="L42">
        <f>'15 družstiev Pretek č. 7'!$B$34</f>
        <v>0</v>
      </c>
      <c r="M42">
        <v>15</v>
      </c>
      <c r="N42" t="e">
        <f t="shared" si="14"/>
        <v>#N/A</v>
      </c>
      <c r="O42" t="e">
        <f>VLOOKUP($M42,$J$28:$L$42,COLUMN($C$28:$C$42),0)</f>
        <v>#N/A</v>
      </c>
      <c r="S42">
        <f>'15 družstiev Pretek č. 7'!I34</f>
        <v>0</v>
      </c>
      <c r="T42" t="str">
        <f>'15 družstiev Pretek č. 7'!I33</f>
        <v>H</v>
      </c>
      <c r="U42" t="str">
        <f>'15 družstiev Pretek č. 7'!$B$33</f>
        <v>D</v>
      </c>
      <c r="V42">
        <v>15</v>
      </c>
      <c r="W42" t="e">
        <f t="shared" si="16"/>
        <v>#N/A</v>
      </c>
      <c r="X42" t="e">
        <f t="shared" si="17"/>
        <v>#N/A</v>
      </c>
      <c r="AB42">
        <f>'15 družstiev Pretek č. 7'!L34</f>
        <v>0</v>
      </c>
      <c r="AC42" t="str">
        <f>'15 družstiev Pretek č. 7'!L33</f>
        <v>G</v>
      </c>
      <c r="AD42" t="str">
        <f>'15 družstiev Pretek č. 7'!$B$33</f>
        <v>D</v>
      </c>
      <c r="AE42">
        <v>15</v>
      </c>
      <c r="AF42" t="e">
        <f t="shared" si="18"/>
        <v>#N/A</v>
      </c>
      <c r="AG42" t="e">
        <f t="shared" si="19"/>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65" orientation="portrait" r:id="rId1"/>
  <colBreaks count="2" manualBreakCount="2">
    <brk id="8" max="23" man="1"/>
    <brk id="17" max="23"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H42"/>
  <sheetViews>
    <sheetView workbookViewId="0"/>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54"/>
      <c r="B1" s="280" t="s">
        <v>105</v>
      </c>
      <c r="C1" s="280"/>
      <c r="D1" s="280"/>
      <c r="E1" s="280"/>
      <c r="F1" s="280"/>
      <c r="G1" s="281"/>
      <c r="H1" s="50"/>
      <c r="J1" s="54"/>
      <c r="K1" s="280" t="s">
        <v>106</v>
      </c>
      <c r="L1" s="280"/>
      <c r="M1" s="280"/>
      <c r="N1" s="280"/>
      <c r="O1" s="280"/>
      <c r="P1" s="281"/>
      <c r="Q1" s="50"/>
      <c r="S1" s="54"/>
      <c r="T1" s="280" t="s">
        <v>107</v>
      </c>
      <c r="U1" s="280"/>
      <c r="V1" s="280"/>
      <c r="W1" s="280"/>
      <c r="X1" s="280"/>
      <c r="Y1" s="281"/>
      <c r="Z1" s="50"/>
      <c r="AB1" s="54"/>
      <c r="AC1" s="280" t="s">
        <v>108</v>
      </c>
      <c r="AD1" s="280"/>
      <c r="AE1" s="280"/>
      <c r="AF1" s="280"/>
      <c r="AG1" s="280"/>
      <c r="AH1" s="281"/>
    </row>
    <row r="2" spans="1:34" ht="45" customHeight="1" thickBot="1" x14ac:dyDescent="0.3">
      <c r="A2" s="55"/>
      <c r="B2" s="282" t="str">
        <f xml:space="preserve">  '15 družstiev Pretek č. 8'!$C$1</f>
        <v xml:space="preserve">Miesto preteku: </v>
      </c>
      <c r="C2" s="282"/>
      <c r="D2" s="282"/>
      <c r="E2" s="283" t="str">
        <f>'15 družstiev Pretek č. 8'!$J$1</f>
        <v xml:space="preserve">Dátum :  </v>
      </c>
      <c r="F2" s="283"/>
      <c r="G2" s="284"/>
      <c r="H2" s="56"/>
      <c r="J2" s="55"/>
      <c r="K2" s="282" t="str">
        <f xml:space="preserve">  '15 družstiev Pretek č. 8'!$C$1</f>
        <v xml:space="preserve">Miesto preteku: </v>
      </c>
      <c r="L2" s="282"/>
      <c r="M2" s="282"/>
      <c r="N2" s="283" t="str">
        <f>'15 družstiev Pretek č. 8'!$J$1</f>
        <v xml:space="preserve">Dátum :  </v>
      </c>
      <c r="O2" s="283"/>
      <c r="P2" s="284"/>
      <c r="Q2" s="56"/>
      <c r="S2" s="55"/>
      <c r="T2" s="282" t="str">
        <f xml:space="preserve">  '15 družstiev Pretek č. 8'!$C$1</f>
        <v xml:space="preserve">Miesto preteku: </v>
      </c>
      <c r="U2" s="282"/>
      <c r="V2" s="282"/>
      <c r="W2" s="283" t="str">
        <f>'15 družstiev Pretek č. 8'!$J$1</f>
        <v xml:space="preserve">Dátum :  </v>
      </c>
      <c r="X2" s="283"/>
      <c r="Y2" s="284"/>
      <c r="Z2" s="56"/>
      <c r="AB2" s="55"/>
      <c r="AC2" s="282" t="str">
        <f xml:space="preserve">  '15 družstiev Pretek č. 8'!$C$1</f>
        <v xml:space="preserve">Miesto preteku: </v>
      </c>
      <c r="AD2" s="282"/>
      <c r="AE2" s="282"/>
      <c r="AF2" s="283" t="str">
        <f>'15 družstiev Pretek č. 8'!$J$1</f>
        <v xml:space="preserve">Dátum :  </v>
      </c>
      <c r="AG2" s="283"/>
      <c r="AH2" s="284"/>
    </row>
    <row r="3" spans="1:34" ht="24.9" customHeight="1" thickBot="1" x14ac:dyDescent="0.3">
      <c r="A3" s="57" t="s">
        <v>52</v>
      </c>
      <c r="B3" s="298" t="s">
        <v>53</v>
      </c>
      <c r="C3" s="299"/>
      <c r="D3" s="58" t="s">
        <v>54</v>
      </c>
      <c r="E3" s="59" t="s">
        <v>55</v>
      </c>
      <c r="F3" s="59" t="s">
        <v>56</v>
      </c>
      <c r="G3" s="60" t="s">
        <v>57</v>
      </c>
      <c r="H3" s="61"/>
      <c r="J3" s="57" t="s">
        <v>52</v>
      </c>
      <c r="K3" s="298" t="s">
        <v>53</v>
      </c>
      <c r="L3" s="299"/>
      <c r="M3" s="58" t="s">
        <v>54</v>
      </c>
      <c r="N3" s="59" t="s">
        <v>55</v>
      </c>
      <c r="O3" s="59" t="s">
        <v>56</v>
      </c>
      <c r="P3" s="60" t="s">
        <v>57</v>
      </c>
      <c r="Q3" s="61"/>
      <c r="S3" s="57" t="s">
        <v>52</v>
      </c>
      <c r="T3" s="298" t="s">
        <v>53</v>
      </c>
      <c r="U3" s="299"/>
      <c r="V3" s="58" t="s">
        <v>54</v>
      </c>
      <c r="W3" s="59" t="s">
        <v>55</v>
      </c>
      <c r="X3" s="59" t="s">
        <v>56</v>
      </c>
      <c r="Y3" s="60" t="s">
        <v>57</v>
      </c>
      <c r="Z3" s="61"/>
      <c r="AB3" s="57" t="s">
        <v>52</v>
      </c>
      <c r="AC3" s="298" t="s">
        <v>53</v>
      </c>
      <c r="AD3" s="299"/>
      <c r="AE3" s="58" t="s">
        <v>54</v>
      </c>
      <c r="AF3" s="59" t="s">
        <v>55</v>
      </c>
      <c r="AG3" s="59" t="s">
        <v>56</v>
      </c>
      <c r="AH3" s="60" t="s">
        <v>57</v>
      </c>
    </row>
    <row r="4" spans="1:34" ht="31.5" customHeight="1" thickTop="1" x14ac:dyDescent="0.3">
      <c r="A4" s="62">
        <v>1</v>
      </c>
      <c r="B4" s="300" t="e">
        <f t="shared" ref="B4:B15" si="0">E28</f>
        <v>#N/A</v>
      </c>
      <c r="C4" s="301"/>
      <c r="D4" s="63" t="e">
        <f t="shared" ref="D4:D17" si="1">F28</f>
        <v>#N/A</v>
      </c>
      <c r="E4" s="64"/>
      <c r="F4" s="64"/>
      <c r="G4" s="65"/>
      <c r="J4" s="62">
        <v>1</v>
      </c>
      <c r="K4" s="300" t="e">
        <f t="shared" ref="K4:K15" si="2">N28</f>
        <v>#N/A</v>
      </c>
      <c r="L4" s="301"/>
      <c r="M4" s="63" t="e">
        <f t="shared" ref="M4:M18" si="3">O28</f>
        <v>#N/A</v>
      </c>
      <c r="N4" s="64"/>
      <c r="O4" s="64"/>
      <c r="P4" s="65"/>
      <c r="S4" s="62">
        <v>1</v>
      </c>
      <c r="T4" s="300" t="e">
        <f t="shared" ref="T4:T15" si="4">W28</f>
        <v>#N/A</v>
      </c>
      <c r="U4" s="301"/>
      <c r="V4" s="63" t="e">
        <f t="shared" ref="V4:V18" si="5">X28</f>
        <v>#N/A</v>
      </c>
      <c r="W4" s="64"/>
      <c r="X4" s="64"/>
      <c r="Y4" s="65"/>
      <c r="AB4" s="62">
        <v>1</v>
      </c>
      <c r="AC4" s="300" t="e">
        <f t="shared" ref="AC4:AC15" si="6">AF28</f>
        <v>#N/A</v>
      </c>
      <c r="AD4" s="301"/>
      <c r="AE4" s="63" t="e">
        <f t="shared" ref="AE4:AE18" si="7">AG28</f>
        <v>#N/A</v>
      </c>
      <c r="AF4" s="64"/>
      <c r="AG4" s="64"/>
      <c r="AH4" s="65"/>
    </row>
    <row r="5" spans="1:34" ht="31.5" customHeight="1" x14ac:dyDescent="0.3">
      <c r="A5" s="66">
        <v>2</v>
      </c>
      <c r="B5" s="290" t="e">
        <f t="shared" si="0"/>
        <v>#N/A</v>
      </c>
      <c r="C5" s="291"/>
      <c r="D5" s="67" t="e">
        <f t="shared" si="1"/>
        <v>#N/A</v>
      </c>
      <c r="E5" s="68"/>
      <c r="F5" s="68"/>
      <c r="G5" s="69"/>
      <c r="J5" s="66">
        <v>2</v>
      </c>
      <c r="K5" s="290" t="e">
        <f t="shared" si="2"/>
        <v>#N/A</v>
      </c>
      <c r="L5" s="291"/>
      <c r="M5" s="67" t="e">
        <f t="shared" si="3"/>
        <v>#N/A</v>
      </c>
      <c r="N5" s="68"/>
      <c r="O5" s="68"/>
      <c r="P5" s="69"/>
      <c r="S5" s="66">
        <v>2</v>
      </c>
      <c r="T5" s="290" t="e">
        <f t="shared" si="4"/>
        <v>#N/A</v>
      </c>
      <c r="U5" s="291"/>
      <c r="V5" s="67" t="e">
        <f t="shared" si="5"/>
        <v>#N/A</v>
      </c>
      <c r="W5" s="68"/>
      <c r="X5" s="68"/>
      <c r="Y5" s="69"/>
      <c r="AB5" s="66">
        <v>2</v>
      </c>
      <c r="AC5" s="290" t="e">
        <f t="shared" si="6"/>
        <v>#N/A</v>
      </c>
      <c r="AD5" s="291"/>
      <c r="AE5" s="67" t="e">
        <f t="shared" si="7"/>
        <v>#N/A</v>
      </c>
      <c r="AF5" s="68"/>
      <c r="AG5" s="68"/>
      <c r="AH5" s="69"/>
    </row>
    <row r="6" spans="1:34" ht="31.5" customHeight="1" x14ac:dyDescent="0.3">
      <c r="A6" s="66">
        <v>3</v>
      </c>
      <c r="B6" s="290" t="e">
        <f t="shared" si="0"/>
        <v>#N/A</v>
      </c>
      <c r="C6" s="291"/>
      <c r="D6" s="67" t="e">
        <f t="shared" si="1"/>
        <v>#N/A</v>
      </c>
      <c r="E6" s="68"/>
      <c r="F6" s="68"/>
      <c r="G6" s="69"/>
      <c r="J6" s="66">
        <v>3</v>
      </c>
      <c r="K6" s="290" t="e">
        <f t="shared" si="2"/>
        <v>#N/A</v>
      </c>
      <c r="L6" s="291"/>
      <c r="M6" s="67" t="e">
        <f t="shared" si="3"/>
        <v>#N/A</v>
      </c>
      <c r="N6" s="68"/>
      <c r="O6" s="68"/>
      <c r="P6" s="69"/>
      <c r="S6" s="66">
        <v>3</v>
      </c>
      <c r="T6" s="290" t="e">
        <f t="shared" si="4"/>
        <v>#N/A</v>
      </c>
      <c r="U6" s="291"/>
      <c r="V6" s="67" t="e">
        <f t="shared" si="5"/>
        <v>#N/A</v>
      </c>
      <c r="W6" s="68"/>
      <c r="X6" s="68"/>
      <c r="Y6" s="69"/>
      <c r="AB6" s="66">
        <v>3</v>
      </c>
      <c r="AC6" s="290" t="e">
        <f t="shared" si="6"/>
        <v>#N/A</v>
      </c>
      <c r="AD6" s="291"/>
      <c r="AE6" s="67" t="e">
        <f t="shared" si="7"/>
        <v>#N/A</v>
      </c>
      <c r="AF6" s="68"/>
      <c r="AG6" s="68"/>
      <c r="AH6" s="69"/>
    </row>
    <row r="7" spans="1:34" ht="31.5" customHeight="1" x14ac:dyDescent="0.3">
      <c r="A7" s="66">
        <v>4</v>
      </c>
      <c r="B7" s="290" t="e">
        <f t="shared" si="0"/>
        <v>#N/A</v>
      </c>
      <c r="C7" s="291"/>
      <c r="D7" s="67" t="e">
        <f t="shared" si="1"/>
        <v>#N/A</v>
      </c>
      <c r="E7" s="68"/>
      <c r="F7" s="68"/>
      <c r="G7" s="69"/>
      <c r="J7" s="66">
        <v>4</v>
      </c>
      <c r="K7" s="290" t="e">
        <f t="shared" si="2"/>
        <v>#N/A</v>
      </c>
      <c r="L7" s="291"/>
      <c r="M7" s="67" t="e">
        <f t="shared" si="3"/>
        <v>#N/A</v>
      </c>
      <c r="N7" s="68"/>
      <c r="O7" s="68"/>
      <c r="P7" s="69"/>
      <c r="S7" s="66">
        <v>4</v>
      </c>
      <c r="T7" s="290" t="e">
        <f t="shared" si="4"/>
        <v>#N/A</v>
      </c>
      <c r="U7" s="291"/>
      <c r="V7" s="67" t="e">
        <f t="shared" si="5"/>
        <v>#N/A</v>
      </c>
      <c r="W7" s="68"/>
      <c r="X7" s="68"/>
      <c r="Y7" s="69"/>
      <c r="AB7" s="66">
        <v>4</v>
      </c>
      <c r="AC7" s="290" t="e">
        <f t="shared" si="6"/>
        <v>#N/A</v>
      </c>
      <c r="AD7" s="291"/>
      <c r="AE7" s="67" t="e">
        <f t="shared" si="7"/>
        <v>#N/A</v>
      </c>
      <c r="AF7" s="68"/>
      <c r="AG7" s="68"/>
      <c r="AH7" s="69"/>
    </row>
    <row r="8" spans="1:34" ht="31.5" customHeight="1" x14ac:dyDescent="0.3">
      <c r="A8" s="66">
        <v>5</v>
      </c>
      <c r="B8" s="290" t="e">
        <f t="shared" si="0"/>
        <v>#N/A</v>
      </c>
      <c r="C8" s="291"/>
      <c r="D8" s="67" t="e">
        <f t="shared" si="1"/>
        <v>#N/A</v>
      </c>
      <c r="E8" s="68"/>
      <c r="F8" s="68"/>
      <c r="G8" s="69"/>
      <c r="J8" s="66">
        <v>5</v>
      </c>
      <c r="K8" s="290" t="e">
        <f t="shared" si="2"/>
        <v>#N/A</v>
      </c>
      <c r="L8" s="291"/>
      <c r="M8" s="67" t="e">
        <f t="shared" si="3"/>
        <v>#N/A</v>
      </c>
      <c r="N8" s="68"/>
      <c r="O8" s="68"/>
      <c r="P8" s="69"/>
      <c r="S8" s="66">
        <v>5</v>
      </c>
      <c r="T8" s="290" t="e">
        <f t="shared" si="4"/>
        <v>#N/A</v>
      </c>
      <c r="U8" s="291"/>
      <c r="V8" s="67" t="e">
        <f t="shared" si="5"/>
        <v>#N/A</v>
      </c>
      <c r="W8" s="68"/>
      <c r="X8" s="68"/>
      <c r="Y8" s="69"/>
      <c r="AB8" s="66">
        <v>5</v>
      </c>
      <c r="AC8" s="290" t="e">
        <f t="shared" si="6"/>
        <v>#N/A</v>
      </c>
      <c r="AD8" s="291"/>
      <c r="AE8" s="67" t="e">
        <f t="shared" si="7"/>
        <v>#N/A</v>
      </c>
      <c r="AF8" s="68"/>
      <c r="AG8" s="68"/>
      <c r="AH8" s="69"/>
    </row>
    <row r="9" spans="1:34" ht="31.5" customHeight="1" x14ac:dyDescent="0.3">
      <c r="A9" s="66">
        <v>6</v>
      </c>
      <c r="B9" s="290" t="e">
        <f t="shared" si="0"/>
        <v>#N/A</v>
      </c>
      <c r="C9" s="291"/>
      <c r="D9" s="67" t="e">
        <f t="shared" si="1"/>
        <v>#N/A</v>
      </c>
      <c r="E9" s="68"/>
      <c r="F9" s="70"/>
      <c r="G9" s="69"/>
      <c r="J9" s="66">
        <v>6</v>
      </c>
      <c r="K9" s="290" t="e">
        <f t="shared" si="2"/>
        <v>#N/A</v>
      </c>
      <c r="L9" s="291"/>
      <c r="M9" s="67" t="e">
        <f t="shared" si="3"/>
        <v>#N/A</v>
      </c>
      <c r="N9" s="68"/>
      <c r="O9" s="70"/>
      <c r="P9" s="69"/>
      <c r="S9" s="66">
        <v>6</v>
      </c>
      <c r="T9" s="290" t="e">
        <f t="shared" si="4"/>
        <v>#N/A</v>
      </c>
      <c r="U9" s="291"/>
      <c r="V9" s="67" t="e">
        <f t="shared" si="5"/>
        <v>#N/A</v>
      </c>
      <c r="W9" s="68"/>
      <c r="X9" s="70"/>
      <c r="Y9" s="69"/>
      <c r="AB9" s="66">
        <v>6</v>
      </c>
      <c r="AC9" s="290" t="e">
        <f t="shared" si="6"/>
        <v>#N/A</v>
      </c>
      <c r="AD9" s="291"/>
      <c r="AE9" s="67" t="e">
        <f t="shared" si="7"/>
        <v>#N/A</v>
      </c>
      <c r="AF9" s="68"/>
      <c r="AG9" s="70"/>
      <c r="AH9" s="69"/>
    </row>
    <row r="10" spans="1:34" ht="31.5" customHeight="1" x14ac:dyDescent="0.3">
      <c r="A10" s="66">
        <v>7</v>
      </c>
      <c r="B10" s="290" t="e">
        <f t="shared" si="0"/>
        <v>#N/A</v>
      </c>
      <c r="C10" s="291"/>
      <c r="D10" s="67" t="e">
        <f t="shared" si="1"/>
        <v>#N/A</v>
      </c>
      <c r="E10" s="68"/>
      <c r="F10" s="68"/>
      <c r="G10" s="69"/>
      <c r="J10" s="66">
        <v>7</v>
      </c>
      <c r="K10" s="290" t="e">
        <f t="shared" si="2"/>
        <v>#N/A</v>
      </c>
      <c r="L10" s="291"/>
      <c r="M10" s="67" t="e">
        <f t="shared" si="3"/>
        <v>#N/A</v>
      </c>
      <c r="N10" s="68"/>
      <c r="O10" s="68"/>
      <c r="P10" s="69"/>
      <c r="S10" s="66">
        <v>7</v>
      </c>
      <c r="T10" s="290" t="e">
        <f t="shared" si="4"/>
        <v>#N/A</v>
      </c>
      <c r="U10" s="291"/>
      <c r="V10" s="67" t="e">
        <f t="shared" si="5"/>
        <v>#N/A</v>
      </c>
      <c r="W10" s="68"/>
      <c r="X10" s="68"/>
      <c r="Y10" s="69"/>
      <c r="AB10" s="66">
        <v>7</v>
      </c>
      <c r="AC10" s="290" t="e">
        <f t="shared" si="6"/>
        <v>#N/A</v>
      </c>
      <c r="AD10" s="291"/>
      <c r="AE10" s="67" t="e">
        <f t="shared" si="7"/>
        <v>#N/A</v>
      </c>
      <c r="AF10" s="68"/>
      <c r="AG10" s="68"/>
      <c r="AH10" s="69"/>
    </row>
    <row r="11" spans="1:34" ht="31.5" customHeight="1" x14ac:dyDescent="0.3">
      <c r="A11" s="66">
        <v>8</v>
      </c>
      <c r="B11" s="290" t="e">
        <f t="shared" si="0"/>
        <v>#N/A</v>
      </c>
      <c r="C11" s="291"/>
      <c r="D11" s="67" t="e">
        <f t="shared" si="1"/>
        <v>#N/A</v>
      </c>
      <c r="E11" s="68"/>
      <c r="F11" s="68"/>
      <c r="G11" s="69"/>
      <c r="J11" s="66">
        <v>8</v>
      </c>
      <c r="K11" s="290" t="e">
        <f t="shared" si="2"/>
        <v>#N/A</v>
      </c>
      <c r="L11" s="291"/>
      <c r="M11" s="67" t="e">
        <f t="shared" si="3"/>
        <v>#N/A</v>
      </c>
      <c r="N11" s="68"/>
      <c r="O11" s="68"/>
      <c r="P11" s="69"/>
      <c r="S11" s="66">
        <v>8</v>
      </c>
      <c r="T11" s="290" t="e">
        <f t="shared" si="4"/>
        <v>#N/A</v>
      </c>
      <c r="U11" s="291"/>
      <c r="V11" s="67" t="e">
        <f t="shared" si="5"/>
        <v>#N/A</v>
      </c>
      <c r="W11" s="68"/>
      <c r="X11" s="68"/>
      <c r="Y11" s="69"/>
      <c r="AB11" s="66">
        <v>8</v>
      </c>
      <c r="AC11" s="290" t="e">
        <f t="shared" si="6"/>
        <v>#N/A</v>
      </c>
      <c r="AD11" s="291"/>
      <c r="AE11" s="67" t="e">
        <f t="shared" si="7"/>
        <v>#N/A</v>
      </c>
      <c r="AF11" s="68"/>
      <c r="AG11" s="68"/>
      <c r="AH11" s="69"/>
    </row>
    <row r="12" spans="1:34" ht="31.5" customHeight="1" x14ac:dyDescent="0.3">
      <c r="A12" s="66">
        <v>9</v>
      </c>
      <c r="B12" s="290" t="e">
        <f t="shared" si="0"/>
        <v>#N/A</v>
      </c>
      <c r="C12" s="291"/>
      <c r="D12" s="67" t="e">
        <f t="shared" si="1"/>
        <v>#N/A</v>
      </c>
      <c r="E12" s="68"/>
      <c r="F12" s="68"/>
      <c r="G12" s="69"/>
      <c r="J12" s="66">
        <v>9</v>
      </c>
      <c r="K12" s="290" t="e">
        <f t="shared" si="2"/>
        <v>#N/A</v>
      </c>
      <c r="L12" s="291"/>
      <c r="M12" s="67" t="e">
        <f t="shared" si="3"/>
        <v>#N/A</v>
      </c>
      <c r="N12" s="68"/>
      <c r="O12" s="68"/>
      <c r="P12" s="69"/>
      <c r="S12" s="66">
        <v>9</v>
      </c>
      <c r="T12" s="290" t="e">
        <f t="shared" si="4"/>
        <v>#N/A</v>
      </c>
      <c r="U12" s="291"/>
      <c r="V12" s="67" t="e">
        <f t="shared" si="5"/>
        <v>#N/A</v>
      </c>
      <c r="W12" s="68"/>
      <c r="X12" s="68"/>
      <c r="Y12" s="69"/>
      <c r="AB12" s="66">
        <v>9</v>
      </c>
      <c r="AC12" s="290" t="e">
        <f t="shared" si="6"/>
        <v>#N/A</v>
      </c>
      <c r="AD12" s="291"/>
      <c r="AE12" s="67" t="e">
        <f t="shared" si="7"/>
        <v>#N/A</v>
      </c>
      <c r="AF12" s="68"/>
      <c r="AG12" s="68"/>
      <c r="AH12" s="69"/>
    </row>
    <row r="13" spans="1:34" ht="31.5" customHeight="1" x14ac:dyDescent="0.3">
      <c r="A13" s="66">
        <v>10</v>
      </c>
      <c r="B13" s="290" t="e">
        <f t="shared" si="0"/>
        <v>#N/A</v>
      </c>
      <c r="C13" s="291"/>
      <c r="D13" s="67" t="e">
        <f t="shared" si="1"/>
        <v>#N/A</v>
      </c>
      <c r="E13" s="68"/>
      <c r="F13" s="68"/>
      <c r="G13" s="69"/>
      <c r="J13" s="66">
        <v>10</v>
      </c>
      <c r="K13" s="290" t="e">
        <f t="shared" si="2"/>
        <v>#N/A</v>
      </c>
      <c r="L13" s="291"/>
      <c r="M13" s="67" t="e">
        <f t="shared" si="3"/>
        <v>#N/A</v>
      </c>
      <c r="N13" s="68"/>
      <c r="O13" s="68"/>
      <c r="P13" s="69"/>
      <c r="S13" s="66">
        <v>10</v>
      </c>
      <c r="T13" s="290" t="e">
        <f t="shared" si="4"/>
        <v>#N/A</v>
      </c>
      <c r="U13" s="291"/>
      <c r="V13" s="67" t="e">
        <f t="shared" si="5"/>
        <v>#N/A</v>
      </c>
      <c r="W13" s="68"/>
      <c r="X13" s="68"/>
      <c r="Y13" s="69"/>
      <c r="AB13" s="66">
        <v>10</v>
      </c>
      <c r="AC13" s="290" t="e">
        <f t="shared" si="6"/>
        <v>#N/A</v>
      </c>
      <c r="AD13" s="291"/>
      <c r="AE13" s="67" t="e">
        <f t="shared" si="7"/>
        <v>#N/A</v>
      </c>
      <c r="AF13" s="68"/>
      <c r="AG13" s="68"/>
      <c r="AH13" s="69"/>
    </row>
    <row r="14" spans="1:34" ht="31.5" customHeight="1" x14ac:dyDescent="0.3">
      <c r="A14" s="66">
        <v>11</v>
      </c>
      <c r="B14" s="290" t="e">
        <f t="shared" si="0"/>
        <v>#N/A</v>
      </c>
      <c r="C14" s="291"/>
      <c r="D14" s="67" t="e">
        <f t="shared" si="1"/>
        <v>#N/A</v>
      </c>
      <c r="E14" s="68"/>
      <c r="F14" s="68"/>
      <c r="G14" s="69"/>
      <c r="J14" s="66">
        <v>11</v>
      </c>
      <c r="K14" s="290" t="e">
        <f t="shared" si="2"/>
        <v>#N/A</v>
      </c>
      <c r="L14" s="291"/>
      <c r="M14" s="67" t="e">
        <f t="shared" si="3"/>
        <v>#N/A</v>
      </c>
      <c r="N14" s="68"/>
      <c r="O14" s="68"/>
      <c r="P14" s="69"/>
      <c r="S14" s="66">
        <v>11</v>
      </c>
      <c r="T14" s="290" t="e">
        <f t="shared" si="4"/>
        <v>#N/A</v>
      </c>
      <c r="U14" s="291"/>
      <c r="V14" s="67" t="e">
        <f t="shared" si="5"/>
        <v>#N/A</v>
      </c>
      <c r="W14" s="68"/>
      <c r="X14" s="68"/>
      <c r="Y14" s="69"/>
      <c r="AB14" s="66">
        <v>11</v>
      </c>
      <c r="AC14" s="290" t="e">
        <f t="shared" si="6"/>
        <v>#N/A</v>
      </c>
      <c r="AD14" s="291"/>
      <c r="AE14" s="67" t="e">
        <f t="shared" si="7"/>
        <v>#N/A</v>
      </c>
      <c r="AF14" s="68"/>
      <c r="AG14" s="68"/>
      <c r="AH14" s="69"/>
    </row>
    <row r="15" spans="1:34" ht="31.5" customHeight="1" x14ac:dyDescent="0.3">
      <c r="A15" s="66">
        <v>12</v>
      </c>
      <c r="B15" s="290" t="e">
        <f t="shared" si="0"/>
        <v>#N/A</v>
      </c>
      <c r="C15" s="291"/>
      <c r="D15" s="67" t="e">
        <f t="shared" si="1"/>
        <v>#N/A</v>
      </c>
      <c r="E15" s="68"/>
      <c r="F15" s="68"/>
      <c r="G15" s="69"/>
      <c r="J15" s="66">
        <v>12</v>
      </c>
      <c r="K15" s="290" t="e">
        <f t="shared" si="2"/>
        <v>#N/A</v>
      </c>
      <c r="L15" s="291"/>
      <c r="M15" s="67" t="e">
        <f t="shared" si="3"/>
        <v>#N/A</v>
      </c>
      <c r="N15" s="68"/>
      <c r="O15" s="68"/>
      <c r="P15" s="69"/>
      <c r="S15" s="66">
        <v>12</v>
      </c>
      <c r="T15" s="290" t="e">
        <f t="shared" si="4"/>
        <v>#N/A</v>
      </c>
      <c r="U15" s="291"/>
      <c r="V15" s="67" t="e">
        <f t="shared" si="5"/>
        <v>#N/A</v>
      </c>
      <c r="W15" s="68"/>
      <c r="X15" s="68"/>
      <c r="Y15" s="69"/>
      <c r="AB15" s="66">
        <v>12</v>
      </c>
      <c r="AC15" s="290" t="e">
        <f t="shared" si="6"/>
        <v>#N/A</v>
      </c>
      <c r="AD15" s="291"/>
      <c r="AE15" s="67" t="e">
        <f t="shared" si="7"/>
        <v>#N/A</v>
      </c>
      <c r="AF15" s="68"/>
      <c r="AG15" s="68"/>
      <c r="AH15" s="69"/>
    </row>
    <row r="16" spans="1:34" ht="31.5" customHeight="1" x14ac:dyDescent="0.3">
      <c r="A16" s="66">
        <v>13</v>
      </c>
      <c r="B16" s="290" t="e">
        <f t="shared" ref="B16:B18" si="8">E40</f>
        <v>#N/A</v>
      </c>
      <c r="C16" s="291"/>
      <c r="D16" s="67" t="e">
        <f t="shared" si="1"/>
        <v>#N/A</v>
      </c>
      <c r="E16" s="68"/>
      <c r="F16" s="68"/>
      <c r="G16" s="69"/>
      <c r="J16" s="66">
        <v>13</v>
      </c>
      <c r="K16" s="290" t="e">
        <f t="shared" ref="K16:K18" si="9">N40</f>
        <v>#N/A</v>
      </c>
      <c r="L16" s="291"/>
      <c r="M16" s="67" t="e">
        <f t="shared" si="3"/>
        <v>#N/A</v>
      </c>
      <c r="N16" s="68"/>
      <c r="O16" s="68"/>
      <c r="P16" s="69"/>
      <c r="S16" s="66">
        <v>13</v>
      </c>
      <c r="T16" s="290" t="e">
        <f t="shared" ref="T16:T18" si="10">W40</f>
        <v>#N/A</v>
      </c>
      <c r="U16" s="291"/>
      <c r="V16" s="67" t="e">
        <f t="shared" si="5"/>
        <v>#N/A</v>
      </c>
      <c r="W16" s="68"/>
      <c r="X16" s="68"/>
      <c r="Y16" s="69"/>
      <c r="AB16" s="66">
        <v>13</v>
      </c>
      <c r="AC16" s="290" t="e">
        <f t="shared" ref="AC16:AC18" si="11">AF40</f>
        <v>#N/A</v>
      </c>
      <c r="AD16" s="291"/>
      <c r="AE16" s="67" t="e">
        <f t="shared" si="7"/>
        <v>#N/A</v>
      </c>
      <c r="AF16" s="68"/>
      <c r="AG16" s="68"/>
      <c r="AH16" s="69"/>
    </row>
    <row r="17" spans="1:34" ht="31.5" customHeight="1" x14ac:dyDescent="0.3">
      <c r="A17" s="66">
        <v>14</v>
      </c>
      <c r="B17" s="290" t="e">
        <f t="shared" si="8"/>
        <v>#N/A</v>
      </c>
      <c r="C17" s="291"/>
      <c r="D17" s="67" t="e">
        <f t="shared" si="1"/>
        <v>#N/A</v>
      </c>
      <c r="E17" s="73"/>
      <c r="F17" s="73"/>
      <c r="G17" s="74"/>
      <c r="J17" s="66">
        <v>14</v>
      </c>
      <c r="K17" s="290" t="e">
        <f t="shared" si="9"/>
        <v>#N/A</v>
      </c>
      <c r="L17" s="291"/>
      <c r="M17" s="67" t="e">
        <f t="shared" si="3"/>
        <v>#N/A</v>
      </c>
      <c r="N17" s="73"/>
      <c r="O17" s="73"/>
      <c r="P17" s="74"/>
      <c r="S17" s="66">
        <v>14</v>
      </c>
      <c r="T17" s="290" t="e">
        <f t="shared" si="10"/>
        <v>#N/A</v>
      </c>
      <c r="U17" s="291"/>
      <c r="V17" s="67" t="e">
        <f t="shared" si="5"/>
        <v>#N/A</v>
      </c>
      <c r="W17" s="73"/>
      <c r="X17" s="73"/>
      <c r="Y17" s="74"/>
      <c r="AB17" s="66">
        <v>14</v>
      </c>
      <c r="AC17" s="290" t="e">
        <f t="shared" si="11"/>
        <v>#N/A</v>
      </c>
      <c r="AD17" s="291"/>
      <c r="AE17" s="67" t="e">
        <f t="shared" si="7"/>
        <v>#N/A</v>
      </c>
      <c r="AF17" s="73"/>
      <c r="AG17" s="73"/>
      <c r="AH17" s="74"/>
    </row>
    <row r="18" spans="1:34" ht="31.5" customHeight="1" x14ac:dyDescent="0.3">
      <c r="A18" s="66">
        <v>15</v>
      </c>
      <c r="B18" s="290" t="e">
        <f t="shared" si="8"/>
        <v>#N/A</v>
      </c>
      <c r="C18" s="291"/>
      <c r="D18" s="71"/>
      <c r="E18" s="68"/>
      <c r="F18" s="68"/>
      <c r="G18" s="69"/>
      <c r="J18" s="66">
        <v>15</v>
      </c>
      <c r="K18" s="290" t="e">
        <f t="shared" si="9"/>
        <v>#N/A</v>
      </c>
      <c r="L18" s="291"/>
      <c r="M18" s="67" t="e">
        <f t="shared" si="3"/>
        <v>#N/A</v>
      </c>
      <c r="N18" s="68"/>
      <c r="O18" s="68"/>
      <c r="P18" s="69"/>
      <c r="S18" s="66">
        <v>15</v>
      </c>
      <c r="T18" s="290" t="e">
        <f t="shared" si="10"/>
        <v>#N/A</v>
      </c>
      <c r="U18" s="291"/>
      <c r="V18" s="67" t="e">
        <f t="shared" si="5"/>
        <v>#N/A</v>
      </c>
      <c r="W18" s="68"/>
      <c r="X18" s="68"/>
      <c r="Y18" s="69"/>
      <c r="AB18" s="66">
        <v>15</v>
      </c>
      <c r="AC18" s="290" t="e">
        <f t="shared" si="11"/>
        <v>#N/A</v>
      </c>
      <c r="AD18" s="291"/>
      <c r="AE18" s="67" t="e">
        <f t="shared" si="7"/>
        <v>#N/A</v>
      </c>
      <c r="AF18" s="68"/>
      <c r="AG18" s="68"/>
      <c r="AH18" s="69"/>
    </row>
    <row r="19" spans="1:34" ht="31.5" customHeight="1" x14ac:dyDescent="0.3">
      <c r="A19" s="66">
        <v>16</v>
      </c>
      <c r="B19" s="290"/>
      <c r="C19" s="291"/>
      <c r="D19" s="71"/>
      <c r="E19" s="68"/>
      <c r="F19" s="68"/>
      <c r="G19" s="69"/>
      <c r="J19" s="66">
        <v>16</v>
      </c>
      <c r="K19" s="290"/>
      <c r="L19" s="291"/>
      <c r="M19" s="71"/>
      <c r="N19" s="68"/>
      <c r="O19" s="68"/>
      <c r="P19" s="69"/>
      <c r="S19" s="66">
        <v>16</v>
      </c>
      <c r="T19" s="290"/>
      <c r="U19" s="291"/>
      <c r="V19" s="71"/>
      <c r="W19" s="68"/>
      <c r="X19" s="68"/>
      <c r="Y19" s="69"/>
      <c r="AB19" s="66">
        <v>16</v>
      </c>
      <c r="AC19" s="290"/>
      <c r="AD19" s="291"/>
      <c r="AE19" s="71"/>
      <c r="AF19" s="68"/>
      <c r="AG19" s="68"/>
      <c r="AH19" s="69"/>
    </row>
    <row r="20" spans="1:34" ht="31.5" customHeight="1" x14ac:dyDescent="0.3">
      <c r="A20" s="66">
        <v>17</v>
      </c>
      <c r="B20" s="290"/>
      <c r="C20" s="291"/>
      <c r="D20" s="71"/>
      <c r="E20" s="68"/>
      <c r="F20" s="68"/>
      <c r="G20" s="69"/>
      <c r="J20" s="66">
        <v>17</v>
      </c>
      <c r="K20" s="290"/>
      <c r="L20" s="291"/>
      <c r="M20" s="71"/>
      <c r="N20" s="68"/>
      <c r="O20" s="68"/>
      <c r="P20" s="69"/>
      <c r="S20" s="66">
        <v>17</v>
      </c>
      <c r="T20" s="290"/>
      <c r="U20" s="291"/>
      <c r="V20" s="71"/>
      <c r="W20" s="68"/>
      <c r="X20" s="68"/>
      <c r="Y20" s="69"/>
      <c r="AB20" s="66">
        <v>17</v>
      </c>
      <c r="AC20" s="290"/>
      <c r="AD20" s="291"/>
      <c r="AE20" s="71"/>
      <c r="AF20" s="68"/>
      <c r="AG20" s="68"/>
      <c r="AH20" s="69"/>
    </row>
    <row r="21" spans="1:34" ht="31.5" customHeight="1" x14ac:dyDescent="0.3">
      <c r="A21" s="66">
        <v>18</v>
      </c>
      <c r="B21" s="290"/>
      <c r="C21" s="291"/>
      <c r="D21" s="75"/>
      <c r="E21" s="64"/>
      <c r="F21" s="64"/>
      <c r="G21" s="65"/>
      <c r="J21" s="66">
        <v>18</v>
      </c>
      <c r="K21" s="290"/>
      <c r="L21" s="291"/>
      <c r="M21" s="75"/>
      <c r="N21" s="64"/>
      <c r="O21" s="64"/>
      <c r="P21" s="65"/>
      <c r="S21" s="66">
        <v>18</v>
      </c>
      <c r="T21" s="290"/>
      <c r="U21" s="291"/>
      <c r="V21" s="75"/>
      <c r="W21" s="64"/>
      <c r="X21" s="64"/>
      <c r="Y21" s="65"/>
      <c r="AB21" s="66">
        <v>18</v>
      </c>
      <c r="AC21" s="290"/>
      <c r="AD21" s="291"/>
      <c r="AE21" s="75"/>
      <c r="AF21" s="64"/>
      <c r="AG21" s="64"/>
      <c r="AH21" s="65"/>
    </row>
    <row r="22" spans="1:34" ht="31.5" customHeight="1" x14ac:dyDescent="0.3">
      <c r="A22" s="66">
        <v>19</v>
      </c>
      <c r="B22" s="302"/>
      <c r="C22" s="303"/>
      <c r="D22" s="71"/>
      <c r="E22" s="68"/>
      <c r="F22" s="68"/>
      <c r="G22" s="69"/>
      <c r="J22" s="66">
        <v>19</v>
      </c>
      <c r="K22" s="302"/>
      <c r="L22" s="303"/>
      <c r="M22" s="71"/>
      <c r="N22" s="68"/>
      <c r="O22" s="68"/>
      <c r="P22" s="69"/>
      <c r="S22" s="66">
        <v>19</v>
      </c>
      <c r="T22" s="302"/>
      <c r="U22" s="303"/>
      <c r="V22" s="71"/>
      <c r="W22" s="68"/>
      <c r="X22" s="68"/>
      <c r="Y22" s="69"/>
      <c r="AB22" s="66">
        <v>19</v>
      </c>
      <c r="AC22" s="302"/>
      <c r="AD22" s="303"/>
      <c r="AE22" s="71"/>
      <c r="AF22" s="68"/>
      <c r="AG22" s="68"/>
      <c r="AH22" s="69"/>
    </row>
    <row r="23" spans="1:34" ht="31.5" customHeight="1" thickBot="1" x14ac:dyDescent="0.35">
      <c r="A23" s="76">
        <v>20</v>
      </c>
      <c r="B23" s="293"/>
      <c r="C23" s="294"/>
      <c r="D23" s="77"/>
      <c r="E23" s="78"/>
      <c r="F23" s="78"/>
      <c r="G23" s="79"/>
      <c r="J23" s="76">
        <v>20</v>
      </c>
      <c r="K23" s="293"/>
      <c r="L23" s="294"/>
      <c r="M23" s="77"/>
      <c r="N23" s="78"/>
      <c r="O23" s="78"/>
      <c r="P23" s="79"/>
      <c r="S23" s="76">
        <v>20</v>
      </c>
      <c r="T23" s="293"/>
      <c r="U23" s="294"/>
      <c r="V23" s="77"/>
      <c r="W23" s="78"/>
      <c r="X23" s="78"/>
      <c r="Y23" s="79"/>
      <c r="AB23" s="76">
        <v>20</v>
      </c>
      <c r="AC23" s="293"/>
      <c r="AD23" s="294"/>
      <c r="AE23" s="77"/>
      <c r="AF23" s="78"/>
      <c r="AG23" s="78"/>
      <c r="AH23" s="79"/>
    </row>
    <row r="24" spans="1:34" ht="33.75" customHeight="1" x14ac:dyDescent="0.4">
      <c r="A24" s="296" t="s">
        <v>58</v>
      </c>
      <c r="B24" s="296"/>
      <c r="C24" s="296"/>
      <c r="D24" s="297" t="s">
        <v>59</v>
      </c>
      <c r="E24" s="297"/>
      <c r="F24" s="297"/>
      <c r="J24" s="296" t="s">
        <v>58</v>
      </c>
      <c r="K24" s="296"/>
      <c r="L24" s="296"/>
      <c r="M24" s="297" t="s">
        <v>59</v>
      </c>
      <c r="N24" s="297"/>
      <c r="O24" s="297"/>
      <c r="S24" s="296" t="s">
        <v>58</v>
      </c>
      <c r="T24" s="296"/>
      <c r="U24" s="296"/>
      <c r="V24" s="297" t="s">
        <v>59</v>
      </c>
      <c r="W24" s="297"/>
      <c r="X24" s="297"/>
      <c r="AB24" s="296" t="s">
        <v>58</v>
      </c>
      <c r="AC24" s="296"/>
      <c r="AD24" s="296"/>
      <c r="AE24" s="297" t="s">
        <v>59</v>
      </c>
      <c r="AF24" s="297"/>
      <c r="AG24" s="297"/>
    </row>
    <row r="27" spans="1:34" x14ac:dyDescent="0.25">
      <c r="A27" t="s">
        <v>60</v>
      </c>
      <c r="B27" t="s">
        <v>61</v>
      </c>
      <c r="J27" t="s">
        <v>60</v>
      </c>
      <c r="K27" t="s">
        <v>61</v>
      </c>
      <c r="S27" t="s">
        <v>60</v>
      </c>
      <c r="T27" t="s">
        <v>61</v>
      </c>
      <c r="AB27" t="s">
        <v>60</v>
      </c>
      <c r="AC27" t="s">
        <v>61</v>
      </c>
    </row>
    <row r="28" spans="1:34" x14ac:dyDescent="0.25">
      <c r="A28">
        <f>'15 družstiev Pretek č. 8'!C6</f>
        <v>0</v>
      </c>
      <c r="B28">
        <f>'15 družstiev Pretek č. 8'!C5</f>
        <v>0</v>
      </c>
      <c r="C28" t="str">
        <f>'15 družstiev Pretek č. 8'!$B$5</f>
        <v>Bratislava III.                   MY Fishing SR</v>
      </c>
      <c r="D28">
        <v>1</v>
      </c>
      <c r="E28" t="e">
        <f>VLOOKUP($D28,$A$28:$B$42,COLUMN($B$28:$B$42),0)</f>
        <v>#N/A</v>
      </c>
      <c r="F28" t="e">
        <f>VLOOKUP($D28,$A$28:$C$42,COLUMN($C$28:$C$42),0)</f>
        <v>#N/A</v>
      </c>
      <c r="J28">
        <f>'15 družstiev Pretek č. 8'!F6</f>
        <v>0</v>
      </c>
      <c r="K28">
        <f>'15 družstiev Pretek č. 8'!F5</f>
        <v>0</v>
      </c>
      <c r="L28" t="str">
        <f>'15 družstiev Pretek č. 8'!$B$5</f>
        <v>Bratislava III.                   MY Fishing SR</v>
      </c>
      <c r="M28">
        <v>1</v>
      </c>
      <c r="N28" t="e">
        <f>VLOOKUP($M28,$J$28:$K$42,COLUMN($B$28:$B$42),0)</f>
        <v>#N/A</v>
      </c>
      <c r="O28" t="e">
        <f>VLOOKUP($M28,$J$28:$L$42,COLUMN($C$28:$C$42),0)</f>
        <v>#N/A</v>
      </c>
      <c r="S28">
        <f>'15 družstiev Pretek č. 8'!I6</f>
        <v>0</v>
      </c>
      <c r="T28">
        <f>'15 družstiev Pretek č. 8'!I5</f>
        <v>0</v>
      </c>
      <c r="U28" t="str">
        <f>'15 družstiev Pretek č. 8'!$B$5</f>
        <v>Bratislava III.                   MY Fishing SR</v>
      </c>
      <c r="V28">
        <v>1</v>
      </c>
      <c r="W28" t="e">
        <f>VLOOKUP($V28,$S$28:$T$42,COLUMN($B$28:$B$42),0)</f>
        <v>#N/A</v>
      </c>
      <c r="X28" t="e">
        <f>VLOOKUP($V28,$S$28:$U$42,COLUMN($C$28:$C$42),0)</f>
        <v>#N/A</v>
      </c>
      <c r="AB28">
        <f>'15 družstiev Pretek č. 8'!L6</f>
        <v>0</v>
      </c>
      <c r="AC28">
        <f>'15 družstiev Pretek č. 8'!L5</f>
        <v>0</v>
      </c>
      <c r="AD28" t="str">
        <f>'15 družstiev Pretek č. 8'!$B$5</f>
        <v>Bratislava III.                   MY Fishing SR</v>
      </c>
      <c r="AE28">
        <v>1</v>
      </c>
      <c r="AF28" t="e">
        <f>VLOOKUP($AE28,$AB$28:$AC$42,COLUMN($B$28:$B$42),0)</f>
        <v>#N/A</v>
      </c>
      <c r="AG28" t="e">
        <f>VLOOKUP($AE28,$AB$28:$AD$42,COLUMN($C$28:$C$42),0)</f>
        <v>#N/A</v>
      </c>
    </row>
    <row r="29" spans="1:34" x14ac:dyDescent="0.25">
      <c r="A29">
        <f>'15 družstiev Pretek č. 8'!C8</f>
        <v>0</v>
      </c>
      <c r="B29">
        <f>'15 družstiev Pretek č. 8'!C7</f>
        <v>0</v>
      </c>
      <c r="C29" t="str">
        <f>'15 družstiev Pretek č. 8'!$B$7</f>
        <v>Bratislava V. A                     Abramis MFT</v>
      </c>
      <c r="D29">
        <v>2</v>
      </c>
      <c r="E29" t="e">
        <f t="shared" ref="E29:E42" si="12">VLOOKUP($D29,$A$28:$B$42,COLUMN($B$28:$B$42),0)</f>
        <v>#N/A</v>
      </c>
      <c r="F29" t="e">
        <f t="shared" ref="F29:F42" si="13">VLOOKUP($D29,$A$28:$C$42,COLUMN($C$28:$C$42),0)</f>
        <v>#N/A</v>
      </c>
      <c r="J29">
        <f>'15 družstiev Pretek č. 8'!F8</f>
        <v>0</v>
      </c>
      <c r="K29">
        <f>'15 družstiev Pretek č. 8'!F7</f>
        <v>0</v>
      </c>
      <c r="L29" t="str">
        <f>'15 družstiev Pretek č. 8'!$B$7</f>
        <v>Bratislava V. A                     Abramis MFT</v>
      </c>
      <c r="M29">
        <v>2</v>
      </c>
      <c r="N29" t="e">
        <f t="shared" ref="N29:N42" si="14">VLOOKUP($M29,$J$28:$K$42,COLUMN($B$28:$B$42),0)</f>
        <v>#N/A</v>
      </c>
      <c r="O29" t="e">
        <f t="shared" ref="O29:O41" si="15">VLOOKUP($M29,$J$28:$L$42,COLUMN($C$28:$C$42),0)</f>
        <v>#N/A</v>
      </c>
      <c r="S29">
        <f>'15 družstiev Pretek č. 8'!I8</f>
        <v>0</v>
      </c>
      <c r="T29">
        <f>'15 družstiev Pretek č. 8'!I7</f>
        <v>0</v>
      </c>
      <c r="U29" t="str">
        <f>'15 družstiev Pretek č. 8'!$B$7</f>
        <v>Bratislava V. A                     Abramis MFT</v>
      </c>
      <c r="V29">
        <v>2</v>
      </c>
      <c r="W29" t="e">
        <f t="shared" ref="W29:W42" si="16">VLOOKUP($V29,$S$28:$T$42,COLUMN($B$28:$B$42),0)</f>
        <v>#N/A</v>
      </c>
      <c r="X29" t="e">
        <f t="shared" ref="X29:X42" si="17">VLOOKUP($V29,$S$28:$U$42,COLUMN($C$28:$C$42),0)</f>
        <v>#N/A</v>
      </c>
      <c r="AB29">
        <f>'15 družstiev Pretek č. 8'!L8</f>
        <v>0</v>
      </c>
      <c r="AC29">
        <f>'15 družstiev Pretek č. 8'!L7</f>
        <v>0</v>
      </c>
      <c r="AD29" t="str">
        <f>'15 družstiev Pretek č. 8'!$B$7</f>
        <v>Bratislava V. A                     Abramis MFT</v>
      </c>
      <c r="AE29">
        <v>2</v>
      </c>
      <c r="AF29" t="e">
        <f t="shared" ref="AF29:AF42" si="18">VLOOKUP($AE29,$AB$28:$AC$42,COLUMN($B$28:$B$42),0)</f>
        <v>#N/A</v>
      </c>
      <c r="AG29" t="e">
        <f t="shared" ref="AG29:AG42" si="19">VLOOKUP($AE29,$AB$28:$AD$42,COLUMN($C$28:$C$42),0)</f>
        <v>#N/A</v>
      </c>
    </row>
    <row r="30" spans="1:34" x14ac:dyDescent="0.25">
      <c r="A30">
        <f>'15 družstiev Pretek č. 8'!C10</f>
        <v>0</v>
      </c>
      <c r="B30">
        <f>'15 družstiev Pretek č. 8'!C9</f>
        <v>0</v>
      </c>
      <c r="C30" t="str">
        <f>'15 družstiev Pretek č. 8'!$B$9</f>
        <v>Bratislava V. B                     FT</v>
      </c>
      <c r="D30">
        <v>3</v>
      </c>
      <c r="E30" t="e">
        <f t="shared" si="12"/>
        <v>#N/A</v>
      </c>
      <c r="F30" t="e">
        <f t="shared" si="13"/>
        <v>#N/A</v>
      </c>
      <c r="J30">
        <f>'15 družstiev Pretek č. 8'!F10</f>
        <v>0</v>
      </c>
      <c r="K30">
        <f>'15 družstiev Pretek č. 8'!F9</f>
        <v>0</v>
      </c>
      <c r="L30" t="str">
        <f>'15 družstiev Pretek č. 8'!$B$9</f>
        <v>Bratislava V. B                     FT</v>
      </c>
      <c r="M30">
        <v>3</v>
      </c>
      <c r="N30" t="e">
        <f t="shared" si="14"/>
        <v>#N/A</v>
      </c>
      <c r="O30" t="e">
        <f t="shared" si="15"/>
        <v>#N/A</v>
      </c>
      <c r="S30">
        <f>'15 družstiev Pretek č. 8'!I10</f>
        <v>0</v>
      </c>
      <c r="T30">
        <f>'15 družstiev Pretek č. 8'!I9</f>
        <v>0</v>
      </c>
      <c r="U30" t="str">
        <f>'15 družstiev Pretek č. 8'!$B$9</f>
        <v>Bratislava V. B                     FT</v>
      </c>
      <c r="V30">
        <v>3</v>
      </c>
      <c r="W30" t="e">
        <f t="shared" si="16"/>
        <v>#N/A</v>
      </c>
      <c r="X30" t="e">
        <f t="shared" si="17"/>
        <v>#N/A</v>
      </c>
      <c r="AB30">
        <f>'15 družstiev Pretek č. 8'!L10</f>
        <v>0</v>
      </c>
      <c r="AC30">
        <f>'15 družstiev Pretek č. 8'!L9</f>
        <v>0</v>
      </c>
      <c r="AD30" t="str">
        <f>'15 družstiev Pretek č. 8'!$B$9</f>
        <v>Bratislava V. B                     FT</v>
      </c>
      <c r="AE30">
        <v>3</v>
      </c>
      <c r="AF30" t="e">
        <f t="shared" si="18"/>
        <v>#N/A</v>
      </c>
      <c r="AG30" t="e">
        <f t="shared" si="19"/>
        <v>#N/A</v>
      </c>
    </row>
    <row r="31" spans="1:34" x14ac:dyDescent="0.25">
      <c r="A31">
        <f>'15 družstiev Pretek č. 8'!C12</f>
        <v>0</v>
      </c>
      <c r="B31">
        <f>'15 družstiev Pretek č. 8'!C11</f>
        <v>0</v>
      </c>
      <c r="C31" t="str">
        <f>'15 družstiev Pretek č. 8'!$B$11</f>
        <v xml:space="preserve">Galanta                          Maver MFT Slovakia </v>
      </c>
      <c r="D31">
        <v>4</v>
      </c>
      <c r="E31" t="e">
        <f t="shared" si="12"/>
        <v>#N/A</v>
      </c>
      <c r="F31" t="e">
        <f t="shared" si="13"/>
        <v>#N/A</v>
      </c>
      <c r="J31">
        <f>'15 družstiev Pretek č. 8'!F12</f>
        <v>0</v>
      </c>
      <c r="K31">
        <f>'15 družstiev Pretek č. 8'!F11</f>
        <v>0</v>
      </c>
      <c r="L31" t="str">
        <f>'15 družstiev Pretek č. 8'!$B$11</f>
        <v xml:space="preserve">Galanta                          Maver MFT Slovakia </v>
      </c>
      <c r="M31">
        <v>4</v>
      </c>
      <c r="N31" t="e">
        <f t="shared" si="14"/>
        <v>#N/A</v>
      </c>
      <c r="O31" t="e">
        <f t="shared" si="15"/>
        <v>#N/A</v>
      </c>
      <c r="S31">
        <f>'15 družstiev Pretek č. 8'!I12</f>
        <v>0</v>
      </c>
      <c r="T31">
        <f>'15 družstiev Pretek č. 8'!I11</f>
        <v>0</v>
      </c>
      <c r="U31" t="str">
        <f>'15 družstiev Pretek č. 8'!$B$11</f>
        <v xml:space="preserve">Galanta                          Maver MFT Slovakia </v>
      </c>
      <c r="V31">
        <v>4</v>
      </c>
      <c r="W31" t="e">
        <f t="shared" si="16"/>
        <v>#N/A</v>
      </c>
      <c r="X31" t="e">
        <f t="shared" si="17"/>
        <v>#N/A</v>
      </c>
      <c r="AB31">
        <f>'15 družstiev Pretek č. 8'!L12</f>
        <v>0</v>
      </c>
      <c r="AC31">
        <f>'15 družstiev Pretek č. 8'!L11</f>
        <v>0</v>
      </c>
      <c r="AD31" t="str">
        <f>'15 družstiev Pretek č. 8'!$B$11</f>
        <v xml:space="preserve">Galanta                          Maver MFT Slovakia </v>
      </c>
      <c r="AE31">
        <v>4</v>
      </c>
      <c r="AF31" t="e">
        <f t="shared" si="18"/>
        <v>#N/A</v>
      </c>
      <c r="AG31" t="e">
        <f t="shared" si="19"/>
        <v>#N/A</v>
      </c>
    </row>
    <row r="32" spans="1:34" x14ac:dyDescent="0.25">
      <c r="A32">
        <f>'15 družstiev Pretek č. 8'!C14</f>
        <v>0</v>
      </c>
      <c r="B32">
        <f>'15 družstiev Pretek č. 8'!C13</f>
        <v>0</v>
      </c>
      <c r="C32" t="str">
        <f>'15 družstiev Pretek č. 8'!$B$13</f>
        <v>Galanta                            Sensas FT</v>
      </c>
      <c r="D32">
        <v>5</v>
      </c>
      <c r="E32" t="e">
        <f t="shared" si="12"/>
        <v>#N/A</v>
      </c>
      <c r="F32" t="e">
        <f t="shared" si="13"/>
        <v>#N/A</v>
      </c>
      <c r="J32">
        <f>'15 družstiev Pretek č. 8'!F14</f>
        <v>0</v>
      </c>
      <c r="K32">
        <f>'15 družstiev Pretek č. 8'!F13</f>
        <v>0</v>
      </c>
      <c r="L32" t="str">
        <f>'15 družstiev Pretek č. 8'!$B$13</f>
        <v>Galanta                            Sensas FT</v>
      </c>
      <c r="M32">
        <v>5</v>
      </c>
      <c r="N32" t="e">
        <f t="shared" si="14"/>
        <v>#N/A</v>
      </c>
      <c r="O32" t="e">
        <f t="shared" si="15"/>
        <v>#N/A</v>
      </c>
      <c r="S32">
        <f>'15 družstiev Pretek č. 8'!I14</f>
        <v>0</v>
      </c>
      <c r="T32">
        <f>'15 družstiev Pretek č. 8'!I13</f>
        <v>0</v>
      </c>
      <c r="U32" t="str">
        <f>'15 družstiev Pretek č. 8'!$B$13</f>
        <v>Galanta                            Sensas FT</v>
      </c>
      <c r="V32">
        <v>5</v>
      </c>
      <c r="W32" t="e">
        <f t="shared" si="16"/>
        <v>#N/A</v>
      </c>
      <c r="X32" t="e">
        <f t="shared" si="17"/>
        <v>#N/A</v>
      </c>
      <c r="AB32">
        <f>'15 družstiev Pretek č. 8'!L14</f>
        <v>0</v>
      </c>
      <c r="AC32">
        <f>'15 družstiev Pretek č. 8'!L13</f>
        <v>0</v>
      </c>
      <c r="AD32" t="str">
        <f>'15 družstiev Pretek č. 8'!$B$13</f>
        <v>Galanta                            Sensas FT</v>
      </c>
      <c r="AE32">
        <v>5</v>
      </c>
      <c r="AF32" t="e">
        <f t="shared" si="18"/>
        <v>#N/A</v>
      </c>
      <c r="AG32" t="e">
        <f t="shared" si="19"/>
        <v>#N/A</v>
      </c>
    </row>
    <row r="33" spans="1:33" x14ac:dyDescent="0.25">
      <c r="A33">
        <f>'15 družstiev Pretek č. 8'!C16</f>
        <v>0</v>
      </c>
      <c r="B33">
        <f>'15 družstiev Pretek č. 8'!C15</f>
        <v>0</v>
      </c>
      <c r="C33" t="str">
        <f>'15 družstiev Pretek č. 8'!$B$15</f>
        <v>Košice                             Method Team</v>
      </c>
      <c r="D33">
        <v>6</v>
      </c>
      <c r="E33" t="e">
        <f t="shared" si="12"/>
        <v>#N/A</v>
      </c>
      <c r="F33" t="e">
        <f t="shared" si="13"/>
        <v>#N/A</v>
      </c>
      <c r="J33">
        <f>'15 družstiev Pretek č. 8'!F16</f>
        <v>0</v>
      </c>
      <c r="K33">
        <f>'15 družstiev Pretek č. 8'!F15</f>
        <v>0</v>
      </c>
      <c r="L33" t="str">
        <f>'15 družstiev Pretek č. 8'!$B$15</f>
        <v>Košice                             Method Team</v>
      </c>
      <c r="M33">
        <v>6</v>
      </c>
      <c r="N33" t="e">
        <f t="shared" si="14"/>
        <v>#N/A</v>
      </c>
      <c r="O33" t="e">
        <f t="shared" si="15"/>
        <v>#N/A</v>
      </c>
      <c r="S33">
        <f>'15 družstiev Pretek č. 8'!I16</f>
        <v>0</v>
      </c>
      <c r="T33">
        <f>'15 družstiev Pretek č. 8'!I15</f>
        <v>0</v>
      </c>
      <c r="U33" t="str">
        <f>'15 družstiev Pretek č. 8'!$B$15</f>
        <v>Košice                             Method Team</v>
      </c>
      <c r="V33">
        <v>6</v>
      </c>
      <c r="W33" t="e">
        <f t="shared" si="16"/>
        <v>#N/A</v>
      </c>
      <c r="X33" t="e">
        <f t="shared" si="17"/>
        <v>#N/A</v>
      </c>
      <c r="AB33">
        <f>'15 družstiev Pretek č. 8'!L16</f>
        <v>0</v>
      </c>
      <c r="AC33">
        <f>'15 družstiev Pretek č. 8'!L15</f>
        <v>0</v>
      </c>
      <c r="AD33" t="str">
        <f>'15 družstiev Pretek č. 8'!$B$15</f>
        <v>Košice                             Method Team</v>
      </c>
      <c r="AE33">
        <v>6</v>
      </c>
      <c r="AF33" t="e">
        <f t="shared" si="18"/>
        <v>#N/A</v>
      </c>
      <c r="AG33" t="e">
        <f t="shared" si="19"/>
        <v>#N/A</v>
      </c>
    </row>
    <row r="34" spans="1:33" x14ac:dyDescent="0.25">
      <c r="A34">
        <f>'15 družstiev Pretek č. 8'!C18</f>
        <v>0</v>
      </c>
      <c r="B34">
        <f>'15 družstiev Pretek č. 8'!C17</f>
        <v>0</v>
      </c>
      <c r="C34" t="str">
        <f>'15 družstiev Pretek č. 8'!$B$17</f>
        <v>Partizánske                     MFT</v>
      </c>
      <c r="D34">
        <v>7</v>
      </c>
      <c r="E34" t="e">
        <f t="shared" si="12"/>
        <v>#N/A</v>
      </c>
      <c r="F34" t="e">
        <f t="shared" si="13"/>
        <v>#N/A</v>
      </c>
      <c r="J34">
        <f>'15 družstiev Pretek č. 8'!F18</f>
        <v>0</v>
      </c>
      <c r="K34">
        <f>'15 družstiev Pretek č. 8'!F17</f>
        <v>0</v>
      </c>
      <c r="L34" t="str">
        <f>'15 družstiev Pretek č. 8'!$B$17</f>
        <v>Partizánske                     MFT</v>
      </c>
      <c r="M34">
        <v>7</v>
      </c>
      <c r="N34" t="e">
        <f t="shared" si="14"/>
        <v>#N/A</v>
      </c>
      <c r="O34" t="e">
        <f t="shared" si="15"/>
        <v>#N/A</v>
      </c>
      <c r="S34">
        <f>'15 družstiev Pretek č. 8'!I18</f>
        <v>0</v>
      </c>
      <c r="T34">
        <f>'15 družstiev Pretek č. 8'!I17</f>
        <v>0</v>
      </c>
      <c r="U34" t="str">
        <f>'15 družstiev Pretek č. 8'!$B$17</f>
        <v>Partizánske                     MFT</v>
      </c>
      <c r="V34">
        <v>7</v>
      </c>
      <c r="W34" t="e">
        <f t="shared" si="16"/>
        <v>#N/A</v>
      </c>
      <c r="X34" t="e">
        <f t="shared" si="17"/>
        <v>#N/A</v>
      </c>
      <c r="AB34">
        <f>'15 družstiev Pretek č. 8'!L18</f>
        <v>0</v>
      </c>
      <c r="AC34">
        <f>'15 družstiev Pretek č. 8'!L17</f>
        <v>0</v>
      </c>
      <c r="AD34" t="str">
        <f>'15 družstiev Pretek č. 8'!$B$17</f>
        <v>Partizánske                     MFT</v>
      </c>
      <c r="AE34">
        <v>7</v>
      </c>
      <c r="AF34" t="e">
        <f t="shared" si="18"/>
        <v>#N/A</v>
      </c>
      <c r="AG34" t="e">
        <f t="shared" si="19"/>
        <v>#N/A</v>
      </c>
    </row>
    <row r="35" spans="1:33" x14ac:dyDescent="0.25">
      <c r="A35">
        <f>'15 družstiev Pretek č. 8'!C20</f>
        <v>0</v>
      </c>
      <c r="B35">
        <f>'15 družstiev Pretek č. 8'!C19</f>
        <v>0</v>
      </c>
      <c r="C35" t="str">
        <f>'15 družstiev Pretek č. 8'!$B$19</f>
        <v>Šamorín                          NLF Rybostrov</v>
      </c>
      <c r="D35">
        <v>8</v>
      </c>
      <c r="E35" t="e">
        <f t="shared" si="12"/>
        <v>#N/A</v>
      </c>
      <c r="F35" t="e">
        <f t="shared" si="13"/>
        <v>#N/A</v>
      </c>
      <c r="J35">
        <f>'15 družstiev Pretek č. 8'!F20</f>
        <v>0</v>
      </c>
      <c r="K35">
        <f>'15 družstiev Pretek č. 8'!F19</f>
        <v>0</v>
      </c>
      <c r="L35" t="str">
        <f>'15 družstiev Pretek č. 8'!$B$19</f>
        <v>Šamorín                          NLF Rybostrov</v>
      </c>
      <c r="M35">
        <v>8</v>
      </c>
      <c r="N35" t="e">
        <f t="shared" si="14"/>
        <v>#N/A</v>
      </c>
      <c r="O35" t="e">
        <f t="shared" si="15"/>
        <v>#N/A</v>
      </c>
      <c r="S35">
        <f>'15 družstiev Pretek č. 8'!I20</f>
        <v>0</v>
      </c>
      <c r="T35">
        <f>'15 družstiev Pretek č. 8'!I19</f>
        <v>0</v>
      </c>
      <c r="U35" t="str">
        <f>'15 družstiev Pretek č. 8'!$B$19</f>
        <v>Šamorín                          NLF Rybostrov</v>
      </c>
      <c r="V35">
        <v>8</v>
      </c>
      <c r="W35" t="e">
        <f t="shared" si="16"/>
        <v>#N/A</v>
      </c>
      <c r="X35" t="e">
        <f t="shared" si="17"/>
        <v>#N/A</v>
      </c>
      <c r="AB35">
        <f>'15 družstiev Pretek č. 8'!L20</f>
        <v>0</v>
      </c>
      <c r="AC35">
        <f>'15 družstiev Pretek č. 8'!L19</f>
        <v>0</v>
      </c>
      <c r="AD35" t="str">
        <f>'15 družstiev Pretek č. 8'!$B$19</f>
        <v>Šamorín                          NLF Rybostrov</v>
      </c>
      <c r="AE35">
        <v>8</v>
      </c>
      <c r="AF35" t="e">
        <f t="shared" si="18"/>
        <v>#N/A</v>
      </c>
      <c r="AG35" t="e">
        <f t="shared" si="19"/>
        <v>#N/A</v>
      </c>
    </row>
    <row r="36" spans="1:33" x14ac:dyDescent="0.25">
      <c r="A36">
        <f>'15 družstiev Pretek č. 8'!C22</f>
        <v>0</v>
      </c>
      <c r="B36">
        <f>'15 družstiev Pretek č. 8'!C21</f>
        <v>0</v>
      </c>
      <c r="C36" t="str">
        <f>'15 družstiev Pretek č. 8'!$B$21</f>
        <v>Turčianske Teplice A      Cyril a Metod</v>
      </c>
      <c r="D36">
        <v>9</v>
      </c>
      <c r="E36" t="e">
        <f t="shared" si="12"/>
        <v>#N/A</v>
      </c>
      <c r="F36" t="e">
        <f t="shared" si="13"/>
        <v>#N/A</v>
      </c>
      <c r="J36">
        <f>'15 družstiev Pretek č. 8'!F22</f>
        <v>0</v>
      </c>
      <c r="K36">
        <f>'15 družstiev Pretek č. 8'!F21</f>
        <v>0</v>
      </c>
      <c r="L36" t="str">
        <f>'15 družstiev Pretek č. 8'!$B$21</f>
        <v>Turčianske Teplice A      Cyril a Metod</v>
      </c>
      <c r="M36">
        <v>9</v>
      </c>
      <c r="N36" t="e">
        <f t="shared" si="14"/>
        <v>#N/A</v>
      </c>
      <c r="O36" t="e">
        <f t="shared" si="15"/>
        <v>#N/A</v>
      </c>
      <c r="S36">
        <f>'15 družstiev Pretek č. 8'!I22</f>
        <v>0</v>
      </c>
      <c r="T36">
        <f>'15 družstiev Pretek č. 8'!I21</f>
        <v>0</v>
      </c>
      <c r="U36" t="str">
        <f>'15 družstiev Pretek č. 8'!$B$21</f>
        <v>Turčianske Teplice A      Cyril a Metod</v>
      </c>
      <c r="V36">
        <v>9</v>
      </c>
      <c r="W36" t="e">
        <f t="shared" si="16"/>
        <v>#N/A</v>
      </c>
      <c r="X36" t="e">
        <f t="shared" si="17"/>
        <v>#N/A</v>
      </c>
      <c r="AB36">
        <f>'15 družstiev Pretek č. 8'!L22</f>
        <v>0</v>
      </c>
      <c r="AC36">
        <f>'15 družstiev Pretek č. 8'!L21</f>
        <v>0</v>
      </c>
      <c r="AD36" t="str">
        <f>'15 družstiev Pretek č. 8'!$B$21</f>
        <v>Turčianske Teplice A      Cyril a Metod</v>
      </c>
      <c r="AE36">
        <v>9</v>
      </c>
      <c r="AF36" t="e">
        <f t="shared" si="18"/>
        <v>#N/A</v>
      </c>
      <c r="AG36" t="e">
        <f t="shared" si="19"/>
        <v>#N/A</v>
      </c>
    </row>
    <row r="37" spans="1:33" x14ac:dyDescent="0.25">
      <c r="A37">
        <f>'15 družstiev Pretek č. 8'!C24</f>
        <v>0</v>
      </c>
      <c r="B37">
        <f>'15 družstiev Pretek č. 8'!C23</f>
        <v>0</v>
      </c>
      <c r="C37" t="str">
        <f>'15 družstiev Pretek č. 8'!$B$23</f>
        <v>Turčianske Teplice B    TEAM MAVER</v>
      </c>
      <c r="D37">
        <v>10</v>
      </c>
      <c r="E37" t="e">
        <f t="shared" si="12"/>
        <v>#N/A</v>
      </c>
      <c r="F37" t="e">
        <f t="shared" si="13"/>
        <v>#N/A</v>
      </c>
      <c r="J37">
        <f>'15 družstiev Pretek č. 8'!F24</f>
        <v>0</v>
      </c>
      <c r="K37">
        <f>'15 družstiev Pretek č. 8'!F23</f>
        <v>0</v>
      </c>
      <c r="L37" t="str">
        <f>'15 družstiev Pretek č. 8'!$B$23</f>
        <v>Turčianske Teplice B    TEAM MAVER</v>
      </c>
      <c r="M37">
        <v>10</v>
      </c>
      <c r="N37" t="e">
        <f t="shared" si="14"/>
        <v>#N/A</v>
      </c>
      <c r="O37" t="e">
        <f t="shared" si="15"/>
        <v>#N/A</v>
      </c>
      <c r="S37">
        <f>'15 družstiev Pretek č. 8'!I24</f>
        <v>0</v>
      </c>
      <c r="T37">
        <f>'15 družstiev Pretek č. 8'!I23</f>
        <v>0</v>
      </c>
      <c r="U37" t="str">
        <f>'15 družstiev Pretek č. 8'!$B$23</f>
        <v>Turčianske Teplice B    TEAM MAVER</v>
      </c>
      <c r="V37">
        <v>10</v>
      </c>
      <c r="W37" t="e">
        <f t="shared" si="16"/>
        <v>#N/A</v>
      </c>
      <c r="X37" t="e">
        <f t="shared" si="17"/>
        <v>#N/A</v>
      </c>
      <c r="AB37">
        <f>'15 družstiev Pretek č. 8'!L24</f>
        <v>0</v>
      </c>
      <c r="AC37">
        <f>'15 družstiev Pretek č. 8'!L23</f>
        <v>0</v>
      </c>
      <c r="AD37" t="str">
        <f>'15 družstiev Pretek č. 8'!$B$23</f>
        <v>Turčianske Teplice B    TEAM MAVER</v>
      </c>
      <c r="AE37">
        <v>10</v>
      </c>
      <c r="AF37" t="e">
        <f t="shared" si="18"/>
        <v>#N/A</v>
      </c>
      <c r="AG37" t="e">
        <f t="shared" si="19"/>
        <v>#N/A</v>
      </c>
    </row>
    <row r="38" spans="1:33" x14ac:dyDescent="0.25">
      <c r="A38">
        <f>'15 družstiev Pretek č. 8'!C26</f>
        <v>0</v>
      </c>
      <c r="B38">
        <f>'15 družstiev Pretek č. 8'!C25</f>
        <v>0</v>
      </c>
      <c r="C38" t="str">
        <f>'15 družstiev Pretek č. 8'!$B$25</f>
        <v>Veľký Meder</v>
      </c>
      <c r="D38">
        <v>11</v>
      </c>
      <c r="E38" t="e">
        <f t="shared" si="12"/>
        <v>#N/A</v>
      </c>
      <c r="F38" t="e">
        <f t="shared" si="13"/>
        <v>#N/A</v>
      </c>
      <c r="J38">
        <f>'15 družstiev Pretek č. 8'!F26</f>
        <v>0</v>
      </c>
      <c r="K38">
        <f>'15 družstiev Pretek č. 8'!F25</f>
        <v>0</v>
      </c>
      <c r="L38" t="str">
        <f>'15 družstiev Pretek č. 8'!$B$25</f>
        <v>Veľký Meder</v>
      </c>
      <c r="M38">
        <v>11</v>
      </c>
      <c r="N38" t="e">
        <f t="shared" si="14"/>
        <v>#N/A</v>
      </c>
      <c r="O38" t="e">
        <f t="shared" si="15"/>
        <v>#N/A</v>
      </c>
      <c r="S38">
        <f>'15 družstiev Pretek č. 8'!I26</f>
        <v>0</v>
      </c>
      <c r="T38">
        <f>'15 družstiev Pretek č. 8'!I25</f>
        <v>0</v>
      </c>
      <c r="U38" t="str">
        <f>'15 družstiev Pretek č. 8'!$B$25</f>
        <v>Veľký Meder</v>
      </c>
      <c r="V38">
        <v>11</v>
      </c>
      <c r="W38" t="e">
        <f t="shared" si="16"/>
        <v>#N/A</v>
      </c>
      <c r="X38" t="e">
        <f t="shared" si="17"/>
        <v>#N/A</v>
      </c>
      <c r="AB38">
        <f>'15 družstiev Pretek č. 8'!L26</f>
        <v>0</v>
      </c>
      <c r="AC38">
        <f>'15 družstiev Pretek č. 8'!L25</f>
        <v>0</v>
      </c>
      <c r="AD38" t="str">
        <f>'15 družstiev Pretek č. 8'!$B$25</f>
        <v>Veľký Meder</v>
      </c>
      <c r="AE38">
        <v>11</v>
      </c>
      <c r="AF38" t="e">
        <f t="shared" si="18"/>
        <v>#N/A</v>
      </c>
      <c r="AG38" t="e">
        <f t="shared" si="19"/>
        <v>#N/A</v>
      </c>
    </row>
    <row r="39" spans="1:33" x14ac:dyDescent="0.25">
      <c r="A39">
        <f>'15 družstiev Pretek č. 8'!C28</f>
        <v>0</v>
      </c>
      <c r="B39" t="str">
        <f>'15 družstiev Pretek č. 8'!C27</f>
        <v>D</v>
      </c>
      <c r="C39" t="str">
        <f>'15 družstiev Pretek č. 8'!$B$27</f>
        <v>A</v>
      </c>
      <c r="D39">
        <v>12</v>
      </c>
      <c r="E39" t="e">
        <f t="shared" si="12"/>
        <v>#N/A</v>
      </c>
      <c r="F39" t="e">
        <f t="shared" si="13"/>
        <v>#N/A</v>
      </c>
      <c r="J39">
        <f>'15 družstiev Pretek č. 8'!F28</f>
        <v>0</v>
      </c>
      <c r="K39" t="str">
        <f>'15 družstiev Pretek č. 8'!F27</f>
        <v>E</v>
      </c>
      <c r="L39" t="str">
        <f>'15 družstiev Pretek č. 8'!$B$27</f>
        <v>A</v>
      </c>
      <c r="M39">
        <v>12</v>
      </c>
      <c r="N39" t="e">
        <f t="shared" si="14"/>
        <v>#N/A</v>
      </c>
      <c r="O39" t="e">
        <f t="shared" si="15"/>
        <v>#N/A</v>
      </c>
      <c r="S39">
        <f>'15 družstiev Pretek č. 8'!I28</f>
        <v>0</v>
      </c>
      <c r="T39" t="str">
        <f>'15 družstiev Pretek č. 8'!I27</f>
        <v>F</v>
      </c>
      <c r="U39" t="str">
        <f>'15 družstiev Pretek č. 8'!$B$27</f>
        <v>A</v>
      </c>
      <c r="V39">
        <v>12</v>
      </c>
      <c r="W39" t="e">
        <f t="shared" si="16"/>
        <v>#N/A</v>
      </c>
      <c r="X39" t="e">
        <f t="shared" si="17"/>
        <v>#N/A</v>
      </c>
      <c r="AB39">
        <f>'15 družstiev Pretek č. 8'!L28</f>
        <v>0</v>
      </c>
      <c r="AC39" t="str">
        <f>'15 družstiev Pretek č. 8'!L27</f>
        <v>S</v>
      </c>
      <c r="AD39" t="str">
        <f>'15 družstiev Pretek č. 8'!$B$27</f>
        <v>A</v>
      </c>
      <c r="AE39">
        <v>12</v>
      </c>
      <c r="AF39" t="e">
        <f t="shared" si="18"/>
        <v>#N/A</v>
      </c>
      <c r="AG39" t="e">
        <f t="shared" si="19"/>
        <v>#N/A</v>
      </c>
    </row>
    <row r="40" spans="1:33" x14ac:dyDescent="0.25">
      <c r="A40">
        <f>'15 družstiev Pretek č. 8'!C30</f>
        <v>0</v>
      </c>
      <c r="B40" t="str">
        <f>'15 družstiev Pretek č. 8'!C29</f>
        <v>M</v>
      </c>
      <c r="C40" t="str">
        <f>'15 družstiev Pretek č. 8'!$B$29</f>
        <v>B</v>
      </c>
      <c r="D40">
        <v>13</v>
      </c>
      <c r="E40" t="e">
        <f t="shared" si="12"/>
        <v>#N/A</v>
      </c>
      <c r="F40" t="e">
        <f t="shared" si="13"/>
        <v>#N/A</v>
      </c>
      <c r="J40">
        <f>'15 družstiev Pretek č. 8'!F30</f>
        <v>0</v>
      </c>
      <c r="K40" t="str">
        <f>'15 družstiev Pretek č. 8'!F29</f>
        <v xml:space="preserve">L </v>
      </c>
      <c r="L40" t="str">
        <f>'15 družstiev Pretek č. 8'!$B$29</f>
        <v>B</v>
      </c>
      <c r="M40">
        <v>13</v>
      </c>
      <c r="N40" t="e">
        <f t="shared" si="14"/>
        <v>#N/A</v>
      </c>
      <c r="O40" t="e">
        <f t="shared" si="15"/>
        <v>#N/A</v>
      </c>
      <c r="S40">
        <f>'15 družstiev Pretek č. 8'!I30</f>
        <v>0</v>
      </c>
      <c r="T40" t="str">
        <f>'15 družstiev Pretek č. 8'!I29</f>
        <v>K</v>
      </c>
      <c r="U40" t="str">
        <f>'15 družstiev Pretek č. 8'!$B$29</f>
        <v>B</v>
      </c>
      <c r="V40">
        <v>13</v>
      </c>
      <c r="W40" t="e">
        <f t="shared" si="16"/>
        <v>#N/A</v>
      </c>
      <c r="X40" t="e">
        <f t="shared" si="17"/>
        <v>#N/A</v>
      </c>
      <c r="AB40">
        <f>'15 družstiev Pretek č. 8'!L30</f>
        <v>0</v>
      </c>
      <c r="AC40" t="str">
        <f>'15 družstiev Pretek č. 8'!L29</f>
        <v xml:space="preserve">A </v>
      </c>
      <c r="AD40" t="str">
        <f>'15 družstiev Pretek č. 8'!$B$29</f>
        <v>B</v>
      </c>
      <c r="AE40">
        <v>13</v>
      </c>
      <c r="AF40" t="e">
        <f t="shared" si="18"/>
        <v>#N/A</v>
      </c>
      <c r="AG40" t="e">
        <f t="shared" si="19"/>
        <v>#N/A</v>
      </c>
    </row>
    <row r="41" spans="1:33" x14ac:dyDescent="0.25">
      <c r="A41">
        <f>'15 družstiev Pretek č. 8'!C32</f>
        <v>0</v>
      </c>
      <c r="B41" t="str">
        <f>'15 družstiev Pretek č. 8'!C31</f>
        <v>N</v>
      </c>
      <c r="C41" t="str">
        <f>'15 družstiev Pretek č. 8'!$B$31</f>
        <v>C</v>
      </c>
      <c r="D41">
        <v>14</v>
      </c>
      <c r="E41" t="e">
        <f t="shared" si="12"/>
        <v>#N/A</v>
      </c>
      <c r="F41" t="e">
        <f t="shared" si="13"/>
        <v>#N/A</v>
      </c>
      <c r="J41">
        <f>'15 družstiev Pretek č. 8'!F32</f>
        <v>0</v>
      </c>
      <c r="K41" t="str">
        <f>'15 družstiev Pretek č. 8'!F31</f>
        <v>O</v>
      </c>
      <c r="L41" t="str">
        <f>'15 družstiev Pretek č. 8'!$B$31</f>
        <v>C</v>
      </c>
      <c r="M41">
        <v>14</v>
      </c>
      <c r="N41" t="e">
        <f t="shared" si="14"/>
        <v>#N/A</v>
      </c>
      <c r="O41" t="e">
        <f t="shared" si="15"/>
        <v>#N/A</v>
      </c>
      <c r="S41">
        <f>'15 družstiev Pretek č. 8'!I32</f>
        <v>0</v>
      </c>
      <c r="T41" t="str">
        <f>'15 družstiev Pretek č. 8'!I31</f>
        <v>P</v>
      </c>
      <c r="U41" t="str">
        <f>'15 družstiev Pretek č. 8'!$B$31</f>
        <v>C</v>
      </c>
      <c r="V41">
        <v>14</v>
      </c>
      <c r="W41" t="e">
        <f t="shared" si="16"/>
        <v>#N/A</v>
      </c>
      <c r="X41" t="e">
        <f t="shared" si="17"/>
        <v>#N/A</v>
      </c>
      <c r="AB41">
        <f>'15 družstiev Pretek č. 8'!L32</f>
        <v>0</v>
      </c>
      <c r="AC41" t="str">
        <f>'15 družstiev Pretek č. 8'!L31</f>
        <v xml:space="preserve">R </v>
      </c>
      <c r="AD41" t="str">
        <f>'15 družstiev Pretek č. 8'!$B$31</f>
        <v>C</v>
      </c>
      <c r="AE41">
        <v>14</v>
      </c>
      <c r="AF41" t="e">
        <f t="shared" si="18"/>
        <v>#N/A</v>
      </c>
      <c r="AG41" t="e">
        <f t="shared" si="19"/>
        <v>#N/A</v>
      </c>
    </row>
    <row r="42" spans="1:33" x14ac:dyDescent="0.25">
      <c r="A42">
        <f>'15 družstiev Pretek č. 8'!C34</f>
        <v>0</v>
      </c>
      <c r="B42" t="str">
        <f>'15 družstiev Pretek č. 8'!C33</f>
        <v>J</v>
      </c>
      <c r="C42" t="str">
        <f>'15 družstiev Pretek č. 8'!$B$33</f>
        <v>D</v>
      </c>
      <c r="D42">
        <v>15</v>
      </c>
      <c r="E42" t="e">
        <f t="shared" si="12"/>
        <v>#N/A</v>
      </c>
      <c r="F42" t="e">
        <f t="shared" si="13"/>
        <v>#N/A</v>
      </c>
      <c r="J42">
        <f>'15 družstiev Pretek č. 8'!F34</f>
        <v>0</v>
      </c>
      <c r="K42" t="str">
        <f>'15 družstiev Pretek č. 8'!F33</f>
        <v>I</v>
      </c>
      <c r="L42">
        <f>'15 družstiev Pretek č. 8'!$B$34</f>
        <v>0</v>
      </c>
      <c r="M42">
        <v>15</v>
      </c>
      <c r="N42" t="e">
        <f t="shared" si="14"/>
        <v>#N/A</v>
      </c>
      <c r="O42" t="e">
        <f>VLOOKUP($M42,$J$28:$L$42,COLUMN($C$28:$C$42),0)</f>
        <v>#N/A</v>
      </c>
      <c r="S42">
        <f>'15 družstiev Pretek č. 8'!I34</f>
        <v>0</v>
      </c>
      <c r="T42" t="str">
        <f>'15 družstiev Pretek č. 8'!I33</f>
        <v>H</v>
      </c>
      <c r="U42" t="str">
        <f>'15 družstiev Pretek č. 8'!$B$33</f>
        <v>D</v>
      </c>
      <c r="V42">
        <v>15</v>
      </c>
      <c r="W42" t="e">
        <f t="shared" si="16"/>
        <v>#N/A</v>
      </c>
      <c r="X42" t="e">
        <f t="shared" si="17"/>
        <v>#N/A</v>
      </c>
      <c r="AB42">
        <f>'15 družstiev Pretek č. 8'!L34</f>
        <v>0</v>
      </c>
      <c r="AC42" t="str">
        <f>'15 družstiev Pretek č. 8'!L33</f>
        <v>G</v>
      </c>
      <c r="AD42" t="str">
        <f>'15 družstiev Pretek č. 8'!$B$33</f>
        <v>D</v>
      </c>
      <c r="AE42">
        <v>15</v>
      </c>
      <c r="AF42" t="e">
        <f t="shared" si="18"/>
        <v>#N/A</v>
      </c>
      <c r="AG42" t="e">
        <f t="shared" si="19"/>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65" orientation="portrait" r:id="rId1"/>
  <colBreaks count="2" manualBreakCount="2">
    <brk id="8" max="23" man="1"/>
    <brk id="17" max="2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37"/>
  <sheetViews>
    <sheetView showGridLines="0" workbookViewId="0">
      <selection sqref="A1:B1"/>
    </sheetView>
  </sheetViews>
  <sheetFormatPr defaultRowHeight="13.2" x14ac:dyDescent="0.25"/>
  <cols>
    <col min="1" max="1" width="5" customWidth="1"/>
    <col min="2" max="2" width="22.8867187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554687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52" width="9.109375" customWidth="1"/>
  </cols>
  <sheetData>
    <row r="1" spans="1:54" ht="33.75" customHeight="1" thickBot="1" x14ac:dyDescent="0.3">
      <c r="A1" s="220" t="s">
        <v>162</v>
      </c>
      <c r="B1" s="221"/>
      <c r="C1" s="230" t="s">
        <v>235</v>
      </c>
      <c r="D1" s="231"/>
      <c r="E1" s="231"/>
      <c r="F1" s="231"/>
      <c r="G1" s="231"/>
      <c r="H1" s="231"/>
      <c r="I1" s="231"/>
      <c r="J1" s="232" t="s">
        <v>236</v>
      </c>
      <c r="K1" s="233"/>
      <c r="L1" s="233"/>
      <c r="M1" s="233"/>
      <c r="N1" s="232" t="s">
        <v>79</v>
      </c>
      <c r="O1" s="233"/>
      <c r="P1" s="233"/>
      <c r="Q1" s="234"/>
      <c r="T1" s="222" t="s">
        <v>44</v>
      </c>
      <c r="U1" s="223"/>
      <c r="V1" s="224"/>
    </row>
    <row r="2" spans="1:54" ht="20.25" customHeight="1" x14ac:dyDescent="0.25">
      <c r="A2" s="225"/>
      <c r="B2" s="226" t="s">
        <v>116</v>
      </c>
      <c r="C2" s="227" t="s">
        <v>4</v>
      </c>
      <c r="D2" s="228"/>
      <c r="E2" s="229"/>
      <c r="F2" s="227" t="s">
        <v>5</v>
      </c>
      <c r="G2" s="228"/>
      <c r="H2" s="229"/>
      <c r="I2" s="227" t="s">
        <v>6</v>
      </c>
      <c r="J2" s="228"/>
      <c r="K2" s="229"/>
      <c r="L2" s="227" t="s">
        <v>7</v>
      </c>
      <c r="M2" s="228"/>
      <c r="N2" s="228"/>
      <c r="O2" s="210" t="s">
        <v>13</v>
      </c>
      <c r="P2" s="210" t="s">
        <v>14</v>
      </c>
      <c r="Q2" s="213" t="s">
        <v>11</v>
      </c>
      <c r="T2" s="214" t="s">
        <v>45</v>
      </c>
      <c r="U2" s="216" t="s">
        <v>46</v>
      </c>
      <c r="V2" s="218" t="s">
        <v>1</v>
      </c>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row>
    <row r="3" spans="1:54" ht="15.9" customHeight="1" x14ac:dyDescent="0.25">
      <c r="A3" s="225"/>
      <c r="B3" s="226"/>
      <c r="C3" s="204" t="s">
        <v>8</v>
      </c>
      <c r="D3" s="205"/>
      <c r="E3" s="206"/>
      <c r="F3" s="204" t="s">
        <v>8</v>
      </c>
      <c r="G3" s="205"/>
      <c r="H3" s="206"/>
      <c r="I3" s="204" t="s">
        <v>8</v>
      </c>
      <c r="J3" s="205"/>
      <c r="K3" s="206"/>
      <c r="L3" s="204" t="s">
        <v>8</v>
      </c>
      <c r="M3" s="205"/>
      <c r="N3" s="205"/>
      <c r="O3" s="211"/>
      <c r="P3" s="211"/>
      <c r="Q3" s="213"/>
      <c r="T3" s="214"/>
      <c r="U3" s="216"/>
      <c r="V3" s="218"/>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row>
    <row r="4" spans="1:54" ht="15.9" customHeight="1" thickBot="1" x14ac:dyDescent="0.3">
      <c r="A4" s="225"/>
      <c r="B4" s="226"/>
      <c r="C4" s="40" t="s">
        <v>9</v>
      </c>
      <c r="D4" s="41" t="s">
        <v>10</v>
      </c>
      <c r="E4" s="42" t="s">
        <v>0</v>
      </c>
      <c r="F4" s="40" t="s">
        <v>9</v>
      </c>
      <c r="G4" s="41" t="s">
        <v>10</v>
      </c>
      <c r="H4" s="42" t="s">
        <v>0</v>
      </c>
      <c r="I4" s="40" t="s">
        <v>9</v>
      </c>
      <c r="J4" s="41" t="s">
        <v>10</v>
      </c>
      <c r="K4" s="42" t="s">
        <v>0</v>
      </c>
      <c r="L4" s="40" t="s">
        <v>9</v>
      </c>
      <c r="M4" s="41" t="s">
        <v>10</v>
      </c>
      <c r="N4" s="43" t="s">
        <v>0</v>
      </c>
      <c r="O4" s="212"/>
      <c r="P4" s="212"/>
      <c r="Q4" s="213"/>
      <c r="T4" s="215"/>
      <c r="U4" s="217"/>
      <c r="V4" s="219"/>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row>
    <row r="5" spans="1:54" ht="19.5" customHeight="1" x14ac:dyDescent="0.25">
      <c r="A5" s="186">
        <v>1</v>
      </c>
      <c r="B5" s="207" t="s">
        <v>167</v>
      </c>
      <c r="C5" s="190" t="s">
        <v>166</v>
      </c>
      <c r="D5" s="191"/>
      <c r="E5" s="46"/>
      <c r="F5" s="190" t="s">
        <v>122</v>
      </c>
      <c r="G5" s="209"/>
      <c r="H5" s="46"/>
      <c r="I5" s="190" t="s">
        <v>165</v>
      </c>
      <c r="J5" s="209"/>
      <c r="K5" s="46"/>
      <c r="L5" s="190" t="s">
        <v>119</v>
      </c>
      <c r="M5" s="209"/>
      <c r="N5" s="49"/>
      <c r="O5" s="192">
        <f>SUM(E6+H6+K6+N6)</f>
        <v>43</v>
      </c>
      <c r="P5" s="182">
        <f>SUM(D6+G6+J6+M6)</f>
        <v>28775</v>
      </c>
      <c r="Q5" s="184">
        <f>AD6</f>
        <v>11</v>
      </c>
      <c r="T5" s="180">
        <f>O5+'15 družstiev Pretek č. 1'!O5</f>
        <v>79</v>
      </c>
      <c r="U5" s="182">
        <f>P5+'15 družstiev Pretek č. 1'!P5</f>
        <v>88550</v>
      </c>
      <c r="V5" s="184">
        <f>AZ6</f>
        <v>11</v>
      </c>
      <c r="Y5" s="200" t="s">
        <v>20</v>
      </c>
      <c r="Z5" s="201"/>
      <c r="AA5" s="201"/>
      <c r="AB5" s="201"/>
      <c r="AC5" s="201"/>
      <c r="AD5" s="202"/>
      <c r="AE5" s="200" t="s">
        <v>21</v>
      </c>
      <c r="AF5" s="201"/>
      <c r="AG5" s="201"/>
      <c r="AH5" s="202"/>
      <c r="AI5" s="200" t="s">
        <v>22</v>
      </c>
      <c r="AJ5" s="201"/>
      <c r="AK5" s="201"/>
      <c r="AL5" s="202"/>
      <c r="AM5" s="200" t="s">
        <v>23</v>
      </c>
      <c r="AN5" s="201"/>
      <c r="AO5" s="201"/>
      <c r="AP5" s="202"/>
      <c r="AQ5" s="200" t="s">
        <v>24</v>
      </c>
      <c r="AR5" s="201"/>
      <c r="AS5" s="201"/>
      <c r="AT5" s="202"/>
      <c r="AU5" s="17" t="s">
        <v>47</v>
      </c>
    </row>
    <row r="6" spans="1:54" ht="19.5" customHeight="1" thickBot="1" x14ac:dyDescent="0.3">
      <c r="A6" s="187"/>
      <c r="B6" s="208"/>
      <c r="C6" s="21">
        <v>6</v>
      </c>
      <c r="D6" s="22">
        <v>9550</v>
      </c>
      <c r="E6" s="23">
        <f>IF(ISBLANK(D6),0,IF(ISBLANK(C5),0,IF(E5 = "D",MAX($A$5:$A$34) + 2,AH6)))</f>
        <v>11</v>
      </c>
      <c r="F6" s="21">
        <v>10</v>
      </c>
      <c r="G6" s="22">
        <v>7375</v>
      </c>
      <c r="H6" s="23">
        <f>IF(ISBLANK(G6),0,IF(ISBLANK(F5),0,IF(H5 = "D",MAX($A$5:$A$34) + 2,AL6)))</f>
        <v>11</v>
      </c>
      <c r="I6" s="21">
        <v>1</v>
      </c>
      <c r="J6" s="22">
        <v>7575</v>
      </c>
      <c r="K6" s="23">
        <f>IF(ISBLANK(J6),0,IF(ISBLANK(I5),0,IF(K5 = "D",MAX($A$5:$A$34) + 2,AP6)))</f>
        <v>10</v>
      </c>
      <c r="L6" s="21">
        <v>3</v>
      </c>
      <c r="M6" s="22">
        <v>4275</v>
      </c>
      <c r="N6" s="23">
        <f>IF(ISBLANK(M6),0,IF(ISBLANK(L5),0,IF(N5 = "D",MAX($A$5:$A$34) + 2,AT6)))</f>
        <v>11</v>
      </c>
      <c r="O6" s="193"/>
      <c r="P6" s="183"/>
      <c r="Q6" s="185"/>
      <c r="T6" s="239"/>
      <c r="U6" s="183"/>
      <c r="V6" s="185"/>
      <c r="Y6" s="10">
        <f>O5</f>
        <v>43</v>
      </c>
      <c r="Z6" s="9">
        <f>P5</f>
        <v>28775</v>
      </c>
      <c r="AA6">
        <f>RANK(Y6,$Y$6:$Y$20,1)</f>
        <v>11</v>
      </c>
      <c r="AB6">
        <f>RANK(Z6,$Z$6:$Z$20,0)</f>
        <v>11</v>
      </c>
      <c r="AC6">
        <f>AA6+AB6*0.00001</f>
        <v>11.000109999999999</v>
      </c>
      <c r="AD6" s="19">
        <f>RANK(AC6,$AC$6:$AC$20,1)</f>
        <v>11</v>
      </c>
      <c r="AE6" s="14">
        <f>D6</f>
        <v>9550</v>
      </c>
      <c r="AF6" s="15">
        <f>IF(AE6=0,MAX($A$5:$A$34) +1,IF(D5="d",MAX($A$5:$A$34) +2,RANK(AE6,$AE$6:$AE$20,0)))</f>
        <v>11</v>
      </c>
      <c r="AG6">
        <f>COUNTIF($AF$6:$AF$20,AF6)</f>
        <v>1</v>
      </c>
      <c r="AH6" s="18">
        <f>IF(AE6=0,MAX($A$5:$A$34) +1,IF(AG6 &gt; 1,IF(MOD(AG6,2) = 0,(AF6*AG6+AG6-1)/AG6,(AF6*AG6+AG6)/AG6),IF(AG6=1,AF6,(AF6*AG6+AG6-1)/AG6)))</f>
        <v>11</v>
      </c>
      <c r="AI6" s="14">
        <f>G6</f>
        <v>7375</v>
      </c>
      <c r="AJ6">
        <f>IF(AI6=0,MAX($A$5:$A$34) +1,IF(G5="d",MAX($A$5:$A$34) +2,RANK(AI6,$AI$6:$AI$20,0)))</f>
        <v>11</v>
      </c>
      <c r="AK6">
        <f>COUNTIF($AJ$6:$AJ$20,AJ6)</f>
        <v>1</v>
      </c>
      <c r="AL6" s="18">
        <f>IF(AI6=0,MAX($A$5:$A$34) +1,IF(AK6 &gt; 1,IF(MOD(AK6,2) = 0,(AJ6*AK6+AK6-1)/AK6,(AJ6*AK6+AK6)/AK6),IF(AK6=1,AJ6,(AJ6*AK6+AK6-1)/AK6)))</f>
        <v>11</v>
      </c>
      <c r="AM6" s="14">
        <f>J6</f>
        <v>7575</v>
      </c>
      <c r="AN6" s="15">
        <f>IF(AM6=0,MAX($A$5:$A$34) +1,IF(J5="d",MAX($A$5:$A$34) +2,RANK(AM6,$AM$6:$AM$20,0)))</f>
        <v>10</v>
      </c>
      <c r="AO6">
        <f>COUNTIF($AN$6:$AN$20,AN6)</f>
        <v>1</v>
      </c>
      <c r="AP6" s="18">
        <f>IF(AM6=0,MAX($A$5:$A$34) +1,IF(AO6 &gt; 1,IF(MOD(AO6,2) = 0,(AN6*AO6+AO6-1)/AO6,(AN6*AO6+AO6)/AO6),IF(AO6=1,AN6,(AN6*AO6+AO6-1)/AO6)))</f>
        <v>10</v>
      </c>
      <c r="AQ6" s="14">
        <f>M6</f>
        <v>4275</v>
      </c>
      <c r="AR6" s="15">
        <f>IF(AQ6=0,MAX($A$5:$A$34) +1,IF(M5="d",MAX($A$5:$A$34) +2,RANK(AQ6,$AQ$6:$AQ$20,0)))</f>
        <v>11</v>
      </c>
      <c r="AS6">
        <f>COUNTIF($AR$6:$AR$20,AR6)</f>
        <v>1</v>
      </c>
      <c r="AT6" s="18">
        <f>IF(AQ6=0,MAX($A$5:$A$34) +1,IF(AS6 &gt; 1,IF(MOD(AS6,2) = 0,(AR6*AS6+AS6-1)/AS6,(AR6*AS6+AS6)/AS6),IF(AS6=1,AR6,(AR6*AS6+AS6-1)/AS6)))</f>
        <v>11</v>
      </c>
      <c r="AU6" s="9">
        <f>T5</f>
        <v>79</v>
      </c>
      <c r="AV6" s="9">
        <f>U5</f>
        <v>88550</v>
      </c>
      <c r="AW6">
        <f>RANK(AU6,$AU$6:$AU$20,1)</f>
        <v>11</v>
      </c>
      <c r="AX6">
        <f>RANK(AV6,$AV$6:$AV$20,0)</f>
        <v>11</v>
      </c>
      <c r="AY6">
        <f>AW6+AX6*0.00001</f>
        <v>11.000109999999999</v>
      </c>
      <c r="AZ6">
        <f>RANK(AY6,$AY$6:$AY$20,1)</f>
        <v>11</v>
      </c>
    </row>
    <row r="7" spans="1:54" ht="19.5" customHeight="1" x14ac:dyDescent="0.25">
      <c r="A7" s="186">
        <v>2</v>
      </c>
      <c r="B7" s="198" t="s">
        <v>168</v>
      </c>
      <c r="C7" s="190" t="s">
        <v>169</v>
      </c>
      <c r="D7" s="191"/>
      <c r="E7" s="46"/>
      <c r="F7" s="190" t="s">
        <v>171</v>
      </c>
      <c r="G7" s="191"/>
      <c r="H7" s="46"/>
      <c r="I7" s="190" t="s">
        <v>200</v>
      </c>
      <c r="J7" s="191"/>
      <c r="K7" s="46"/>
      <c r="L7" s="190" t="s">
        <v>225</v>
      </c>
      <c r="M7" s="191"/>
      <c r="N7" s="49"/>
      <c r="O7" s="192">
        <f>SUM(E8+H8+K8+N8)</f>
        <v>16</v>
      </c>
      <c r="P7" s="182">
        <f>SUM(D8+G8+J8+M8)</f>
        <v>98100</v>
      </c>
      <c r="Q7" s="184">
        <f>AD7</f>
        <v>4</v>
      </c>
      <c r="T7" s="180">
        <f>O7+'15 družstiev Pretek č. 1'!O7</f>
        <v>33</v>
      </c>
      <c r="U7" s="182">
        <f>P7+'15 družstiev Pretek č. 1'!P7</f>
        <v>215525</v>
      </c>
      <c r="V7" s="184">
        <f>AZ7</f>
        <v>1</v>
      </c>
      <c r="Y7" s="10">
        <f>O7</f>
        <v>16</v>
      </c>
      <c r="Z7" s="9">
        <f>P7</f>
        <v>98100</v>
      </c>
      <c r="AA7">
        <f t="shared" ref="AA7:AA20" si="0">RANK(Y7,$Y$6:$Y$20,1)</f>
        <v>3</v>
      </c>
      <c r="AB7">
        <f t="shared" ref="AB7:AB20" si="1">RANK(Z7,$Z$6:$Z$20,0)</f>
        <v>5</v>
      </c>
      <c r="AC7">
        <f t="shared" ref="AC7:AC20" si="2">AA7+AB7*0.00001</f>
        <v>3.0000499999999999</v>
      </c>
      <c r="AD7" s="19">
        <f t="shared" ref="AD7:AD20" si="3">RANK(AC7,$AC$6:$AC$20,1)</f>
        <v>4</v>
      </c>
      <c r="AE7" s="14">
        <f>D8</f>
        <v>23575</v>
      </c>
      <c r="AF7" s="15">
        <f t="shared" ref="AF7:AF20" si="4">IF(AE7=0,MAX($A$5:$A$34) +1,IF(D6="d",MAX($A$5:$A$34) +2,RANK(AE7,$AE$6:$AE$20,0)))</f>
        <v>6</v>
      </c>
      <c r="AG7">
        <f t="shared" ref="AG7:AG20" si="5">COUNTIF($AF$6:$AF$20,AF7)</f>
        <v>1</v>
      </c>
      <c r="AH7" s="18">
        <f t="shared" ref="AH7:AH20" si="6">IF(AE7=0,MAX($A$5:$A$34) +1,IF(AG7 &gt; 1,IF(MOD(AG7,2) = 0,(AF7*AG7+AG7-1)/AG7,(AF7*AG7+AG7)/AG7),IF(AG7=1,AF7,(AF7*AG7+AG7-1)/AG7)))</f>
        <v>6</v>
      </c>
      <c r="AI7" s="14">
        <f>G8</f>
        <v>31150</v>
      </c>
      <c r="AJ7">
        <f t="shared" ref="AJ7:AJ20" si="7">IF(AI7=0,MAX($A$5:$A$34) +1,IF(G6="d",MAX($A$5:$A$34) +2,RANK(AI7,$AI$6:$AI$20,0)))</f>
        <v>3</v>
      </c>
      <c r="AK7">
        <f t="shared" ref="AK7:AK20" si="8">COUNTIF($AJ$6:$AJ$20,AJ7)</f>
        <v>1</v>
      </c>
      <c r="AL7" s="18">
        <f t="shared" ref="AL7:AL20" si="9">IF(AI7=0,MAX($A$5:$A$34) +1,IF(AK7 &gt; 1,IF(MOD(AK7,2) = 0,(AJ7*AK7+AK7-1)/AK7,(AJ7*AK7+AK7)/AK7),IF(AK7=1,AJ7,(AJ7*AK7+AK7-1)/AK7)))</f>
        <v>3</v>
      </c>
      <c r="AM7" s="14">
        <f>J8</f>
        <v>21225</v>
      </c>
      <c r="AN7" s="15">
        <f t="shared" ref="AN7:AN20" si="10">IF(AM7=0,MAX($A$5:$A$34) +1,IF(J6="d",MAX($A$5:$A$34) +2,RANK(AM7,$AM$6:$AM$20,0)))</f>
        <v>4</v>
      </c>
      <c r="AO7">
        <f t="shared" ref="AO7:AO20" si="11">COUNTIF($AN$6:$AN$20,AN7)</f>
        <v>1</v>
      </c>
      <c r="AP7" s="18">
        <f t="shared" ref="AP7:AP20" si="12">IF(AM7=0,MAX($A$5:$A$34) +1,IF(AO7 &gt; 1,IF(MOD(AO7,2) = 0,(AN7*AO7+AO7-1)/AO7,(AN7*AO7+AO7)/AO7),IF(AO7=1,AN7,(AN7*AO7+AO7-1)/AO7)))</f>
        <v>4</v>
      </c>
      <c r="AQ7" s="14">
        <f>M8</f>
        <v>22150</v>
      </c>
      <c r="AR7" s="15">
        <f t="shared" ref="AR7:AR20" si="13">IF(AQ7=0,MAX($A$5:$A$34) +1,IF(M6="d",MAX($A$5:$A$34) +2,RANK(AQ7,$AQ$6:$AQ$20,0)))</f>
        <v>3</v>
      </c>
      <c r="AS7">
        <f t="shared" ref="AS7:AS20" si="14">COUNTIF($AR$6:$AR$20,AR7)</f>
        <v>1</v>
      </c>
      <c r="AT7" s="18">
        <f t="shared" ref="AT7:AT20" si="15">IF(AQ7=0,MAX($A$5:$A$34) +1,IF(AS7 &gt; 1,IF(MOD(AS7,2) = 0,(AR7*AS7+AS7-1)/AS7,(AR7*AS7+AS7)/AS7),IF(AS7=1,AR7,(AR7*AS7+AS7-1)/AS7)))</f>
        <v>3</v>
      </c>
      <c r="AU7" s="9">
        <f>T7</f>
        <v>33</v>
      </c>
      <c r="AV7" s="9">
        <f>U7</f>
        <v>215525</v>
      </c>
      <c r="AW7">
        <f t="shared" ref="AW7:AW20" si="16">RANK(AU7,$AU$6:$AU$20,1)</f>
        <v>1</v>
      </c>
      <c r="AX7">
        <f t="shared" ref="AX7:AX20" si="17">RANK(AV7,$AV$6:$AV$20,0)</f>
        <v>1</v>
      </c>
      <c r="AY7">
        <f t="shared" ref="AY7:AY17" si="18">AW7+AX7*0.00001</f>
        <v>1.0000100000000001</v>
      </c>
      <c r="AZ7">
        <f t="shared" ref="AZ7:AZ20" si="19">RANK(AY7,$AY$6:$AY$20,1)</f>
        <v>1</v>
      </c>
    </row>
    <row r="8" spans="1:54" ht="19.5" customHeight="1" thickBot="1" x14ac:dyDescent="0.3">
      <c r="A8" s="187"/>
      <c r="B8" s="199"/>
      <c r="C8" s="178">
        <v>1</v>
      </c>
      <c r="D8" s="22">
        <v>23575</v>
      </c>
      <c r="E8" s="23">
        <f>IF(ISBLANK(D8),0,IF(ISBLANK(C7),0,IF(E7 = "D",MAX($A$5:$A$34) + 2,AH7)))</f>
        <v>6</v>
      </c>
      <c r="F8" s="21">
        <v>3</v>
      </c>
      <c r="G8" s="22">
        <v>31150</v>
      </c>
      <c r="H8" s="23">
        <f>IF(ISBLANK(G8),0,IF(ISBLANK(F7),0,IF(H7 = "D",MAX($A$5:$A$34) + 2,AL7)))</f>
        <v>3</v>
      </c>
      <c r="I8" s="21">
        <v>6</v>
      </c>
      <c r="J8" s="22">
        <v>21225</v>
      </c>
      <c r="K8" s="23">
        <f>IF(ISBLANK(J8),0,IF(ISBLANK(I7),0,IF(K7 = "D",MAX($A$5:$A$34) + 2,AP7)))</f>
        <v>4</v>
      </c>
      <c r="L8" s="178">
        <v>1</v>
      </c>
      <c r="M8" s="22">
        <v>22150</v>
      </c>
      <c r="N8" s="23">
        <f>IF(ISBLANK(M8),0,IF(ISBLANK(L7),0,IF(N7 = "D",MAX($A$5:$A$34) + 2,AT7)))</f>
        <v>3</v>
      </c>
      <c r="O8" s="193"/>
      <c r="P8" s="183"/>
      <c r="Q8" s="185"/>
      <c r="T8" s="239"/>
      <c r="U8" s="183"/>
      <c r="V8" s="185"/>
      <c r="Y8" s="10">
        <f>O9</f>
        <v>16</v>
      </c>
      <c r="Z8" s="9">
        <f>P9</f>
        <v>112725</v>
      </c>
      <c r="AA8">
        <f t="shared" si="0"/>
        <v>3</v>
      </c>
      <c r="AB8">
        <f t="shared" si="1"/>
        <v>1</v>
      </c>
      <c r="AC8">
        <f t="shared" si="2"/>
        <v>3.0000100000000001</v>
      </c>
      <c r="AD8" s="19">
        <f t="shared" si="3"/>
        <v>3</v>
      </c>
      <c r="AE8" s="14">
        <f>D10</f>
        <v>40850</v>
      </c>
      <c r="AF8" s="15">
        <f t="shared" si="4"/>
        <v>2</v>
      </c>
      <c r="AG8">
        <f t="shared" si="5"/>
        <v>1</v>
      </c>
      <c r="AH8" s="18">
        <f t="shared" si="6"/>
        <v>2</v>
      </c>
      <c r="AI8" s="14">
        <f>G10</f>
        <v>39600</v>
      </c>
      <c r="AJ8">
        <f t="shared" si="7"/>
        <v>2</v>
      </c>
      <c r="AK8">
        <f t="shared" si="8"/>
        <v>1</v>
      </c>
      <c r="AL8" s="18">
        <f t="shared" si="9"/>
        <v>2</v>
      </c>
      <c r="AM8" s="14">
        <f>J10</f>
        <v>15175</v>
      </c>
      <c r="AN8" s="15">
        <f t="shared" si="10"/>
        <v>6</v>
      </c>
      <c r="AO8">
        <f t="shared" si="11"/>
        <v>1</v>
      </c>
      <c r="AP8" s="18">
        <f t="shared" si="12"/>
        <v>6</v>
      </c>
      <c r="AQ8" s="14">
        <f>M10</f>
        <v>17100</v>
      </c>
      <c r="AR8" s="15">
        <f t="shared" si="13"/>
        <v>6</v>
      </c>
      <c r="AS8">
        <f t="shared" si="14"/>
        <v>1</v>
      </c>
      <c r="AT8" s="18">
        <f t="shared" si="15"/>
        <v>6</v>
      </c>
      <c r="AU8" s="9">
        <f>T9</f>
        <v>38</v>
      </c>
      <c r="AV8" s="9">
        <f>U9</f>
        <v>199100</v>
      </c>
      <c r="AW8">
        <f t="shared" si="16"/>
        <v>2</v>
      </c>
      <c r="AX8">
        <f t="shared" si="17"/>
        <v>2</v>
      </c>
      <c r="AY8">
        <f t="shared" si="18"/>
        <v>2.0000200000000001</v>
      </c>
      <c r="AZ8">
        <f t="shared" si="19"/>
        <v>2</v>
      </c>
    </row>
    <row r="9" spans="1:54" ht="19.5" customHeight="1" x14ac:dyDescent="0.25">
      <c r="A9" s="197">
        <v>3</v>
      </c>
      <c r="B9" s="198" t="s">
        <v>172</v>
      </c>
      <c r="C9" s="190" t="s">
        <v>202</v>
      </c>
      <c r="D9" s="191"/>
      <c r="E9" s="46"/>
      <c r="F9" s="190" t="s">
        <v>125</v>
      </c>
      <c r="G9" s="191"/>
      <c r="H9" s="46"/>
      <c r="I9" s="190" t="s">
        <v>124</v>
      </c>
      <c r="J9" s="191"/>
      <c r="K9" s="46"/>
      <c r="L9" s="190" t="s">
        <v>123</v>
      </c>
      <c r="M9" s="191"/>
      <c r="N9" s="46"/>
      <c r="O9" s="192">
        <f>SUM(E10+H10+K10+N10)</f>
        <v>16</v>
      </c>
      <c r="P9" s="182">
        <f>SUM(D10+G10+J10+M10)</f>
        <v>112725</v>
      </c>
      <c r="Q9" s="184">
        <f>AD8</f>
        <v>3</v>
      </c>
      <c r="T9" s="180">
        <f>O9+'15 družstiev Pretek č. 1'!O9</f>
        <v>38</v>
      </c>
      <c r="U9" s="182">
        <f>P9+'15 družstiev Pretek č. 1'!P9</f>
        <v>199100</v>
      </c>
      <c r="V9" s="184">
        <f>AZ8</f>
        <v>2</v>
      </c>
      <c r="Y9" s="10">
        <f>O11</f>
        <v>14</v>
      </c>
      <c r="Z9" s="9">
        <f>P11</f>
        <v>108150</v>
      </c>
      <c r="AA9">
        <f t="shared" si="0"/>
        <v>1</v>
      </c>
      <c r="AB9">
        <f t="shared" si="1"/>
        <v>2</v>
      </c>
      <c r="AC9">
        <f t="shared" si="2"/>
        <v>1.0000199999999999</v>
      </c>
      <c r="AD9" s="19">
        <f t="shared" si="3"/>
        <v>1</v>
      </c>
      <c r="AE9" s="14">
        <f>D12</f>
        <v>42025</v>
      </c>
      <c r="AF9" s="15">
        <f t="shared" si="4"/>
        <v>1</v>
      </c>
      <c r="AG9">
        <f t="shared" si="5"/>
        <v>1</v>
      </c>
      <c r="AH9" s="18">
        <f t="shared" si="6"/>
        <v>1</v>
      </c>
      <c r="AI9" s="14">
        <f>G12</f>
        <v>14775</v>
      </c>
      <c r="AJ9">
        <f t="shared" si="7"/>
        <v>9</v>
      </c>
      <c r="AK9">
        <f t="shared" si="8"/>
        <v>1</v>
      </c>
      <c r="AL9" s="18">
        <f t="shared" si="9"/>
        <v>9</v>
      </c>
      <c r="AM9" s="14">
        <f>J12</f>
        <v>27675</v>
      </c>
      <c r="AN9" s="15">
        <f t="shared" si="10"/>
        <v>2</v>
      </c>
      <c r="AO9">
        <f t="shared" si="11"/>
        <v>1</v>
      </c>
      <c r="AP9" s="18">
        <f t="shared" si="12"/>
        <v>2</v>
      </c>
      <c r="AQ9" s="14">
        <f>M12</f>
        <v>23675</v>
      </c>
      <c r="AR9" s="15">
        <f t="shared" si="13"/>
        <v>2</v>
      </c>
      <c r="AS9">
        <f t="shared" si="14"/>
        <v>1</v>
      </c>
      <c r="AT9" s="18">
        <f t="shared" si="15"/>
        <v>2</v>
      </c>
      <c r="AU9" s="9">
        <f>T11</f>
        <v>39</v>
      </c>
      <c r="AV9" s="9">
        <f>U11</f>
        <v>188775</v>
      </c>
      <c r="AW9">
        <f t="shared" si="16"/>
        <v>4</v>
      </c>
      <c r="AX9">
        <f t="shared" si="17"/>
        <v>5</v>
      </c>
      <c r="AY9">
        <f t="shared" si="18"/>
        <v>4.0000499999999999</v>
      </c>
      <c r="AZ9">
        <f t="shared" si="19"/>
        <v>4</v>
      </c>
    </row>
    <row r="10" spans="1:54" ht="19.5" customHeight="1" thickBot="1" x14ac:dyDescent="0.3">
      <c r="A10" s="197"/>
      <c r="B10" s="199"/>
      <c r="C10" s="21">
        <v>8</v>
      </c>
      <c r="D10" s="22">
        <v>40850</v>
      </c>
      <c r="E10" s="23">
        <f>IF(ISBLANK(D10),0,IF(ISBLANK(C9),0,IF(E9 = "D",MAX($A$5:$A$34) + 2,AH8)))</f>
        <v>2</v>
      </c>
      <c r="F10" s="178">
        <v>1</v>
      </c>
      <c r="G10" s="22">
        <v>39600</v>
      </c>
      <c r="H10" s="23">
        <f>IF(ISBLANK(G10),0,IF(ISBLANK(F9),0,IF(H9 = "D",MAX($A$5:$A$34) + 2,AL8)))</f>
        <v>2</v>
      </c>
      <c r="I10" s="21">
        <v>5</v>
      </c>
      <c r="J10" s="22">
        <v>15175</v>
      </c>
      <c r="K10" s="23">
        <f>IF(ISBLANK(J10),0,IF(ISBLANK(I9),0,IF(K9 = "D",MAX($A$5:$A$34) + 2,AP8)))</f>
        <v>6</v>
      </c>
      <c r="L10" s="178">
        <v>10</v>
      </c>
      <c r="M10" s="22">
        <v>17100</v>
      </c>
      <c r="N10" s="23">
        <f>IF(ISBLANK(M10),0,IF(ISBLANK(L9),0,IF(N9 = "D",MAX($A$5:$A$34) + 2,AT8)))</f>
        <v>6</v>
      </c>
      <c r="O10" s="193"/>
      <c r="P10" s="183"/>
      <c r="Q10" s="185"/>
      <c r="T10" s="239"/>
      <c r="U10" s="183"/>
      <c r="V10" s="185"/>
      <c r="Y10" s="10">
        <f>O13</f>
        <v>28</v>
      </c>
      <c r="Z10" s="9">
        <f>P13</f>
        <v>69425</v>
      </c>
      <c r="AA10">
        <f t="shared" si="0"/>
        <v>8</v>
      </c>
      <c r="AB10">
        <f t="shared" si="1"/>
        <v>8</v>
      </c>
      <c r="AC10">
        <f t="shared" si="2"/>
        <v>8.0000800000000005</v>
      </c>
      <c r="AD10" s="19">
        <f t="shared" si="3"/>
        <v>8</v>
      </c>
      <c r="AE10" s="14">
        <f>D14</f>
        <v>25700</v>
      </c>
      <c r="AF10" s="15">
        <f t="shared" si="4"/>
        <v>5</v>
      </c>
      <c r="AG10">
        <f t="shared" si="5"/>
        <v>1</v>
      </c>
      <c r="AH10" s="18">
        <f t="shared" si="6"/>
        <v>5</v>
      </c>
      <c r="AI10" s="14">
        <f>G14</f>
        <v>21500</v>
      </c>
      <c r="AJ10">
        <f t="shared" si="7"/>
        <v>5</v>
      </c>
      <c r="AK10">
        <f t="shared" si="8"/>
        <v>1</v>
      </c>
      <c r="AL10" s="18">
        <f t="shared" si="9"/>
        <v>5</v>
      </c>
      <c r="AM10" s="14">
        <f>J14</f>
        <v>6975</v>
      </c>
      <c r="AN10" s="15">
        <f t="shared" si="10"/>
        <v>11</v>
      </c>
      <c r="AO10">
        <f t="shared" si="11"/>
        <v>1</v>
      </c>
      <c r="AP10" s="18">
        <f t="shared" si="12"/>
        <v>11</v>
      </c>
      <c r="AQ10" s="14">
        <f>M14</f>
        <v>15250</v>
      </c>
      <c r="AR10" s="15">
        <f t="shared" si="13"/>
        <v>7</v>
      </c>
      <c r="AS10">
        <f t="shared" si="14"/>
        <v>1</v>
      </c>
      <c r="AT10" s="18">
        <f t="shared" si="15"/>
        <v>7</v>
      </c>
      <c r="AU10" s="9">
        <f>T13</f>
        <v>53</v>
      </c>
      <c r="AV10" s="9">
        <f>U13</f>
        <v>158200</v>
      </c>
      <c r="AW10">
        <f t="shared" si="16"/>
        <v>8</v>
      </c>
      <c r="AX10">
        <f t="shared" si="17"/>
        <v>8</v>
      </c>
      <c r="AY10">
        <f t="shared" si="18"/>
        <v>8.0000800000000005</v>
      </c>
      <c r="AZ10">
        <f t="shared" si="19"/>
        <v>8</v>
      </c>
    </row>
    <row r="11" spans="1:54" ht="19.5" customHeight="1" x14ac:dyDescent="0.25">
      <c r="A11" s="186">
        <v>4</v>
      </c>
      <c r="B11" s="198" t="s">
        <v>192</v>
      </c>
      <c r="C11" s="190" t="s">
        <v>193</v>
      </c>
      <c r="D11" s="191"/>
      <c r="E11" s="46"/>
      <c r="F11" s="190" t="s">
        <v>186</v>
      </c>
      <c r="G11" s="191"/>
      <c r="H11" s="46"/>
      <c r="I11" s="190" t="s">
        <v>196</v>
      </c>
      <c r="J11" s="191"/>
      <c r="K11" s="46"/>
      <c r="L11" s="190" t="s">
        <v>194</v>
      </c>
      <c r="M11" s="191"/>
      <c r="N11" s="46"/>
      <c r="O11" s="192">
        <f>SUM(E12+H12+K12+N12)</f>
        <v>14</v>
      </c>
      <c r="P11" s="182">
        <f>SUM(D12+G12+J12+M12)</f>
        <v>108150</v>
      </c>
      <c r="Q11" s="184">
        <f>AD9</f>
        <v>1</v>
      </c>
      <c r="T11" s="180">
        <f>O11+'15 družstiev Pretek č. 1'!O11</f>
        <v>39</v>
      </c>
      <c r="U11" s="182">
        <f>P11+'15 družstiev Pretek č. 1'!P11</f>
        <v>188775</v>
      </c>
      <c r="V11" s="184">
        <f>AZ9</f>
        <v>4</v>
      </c>
      <c r="Y11" s="10">
        <f>O15</f>
        <v>19</v>
      </c>
      <c r="Z11" s="9">
        <f>P15</f>
        <v>87375</v>
      </c>
      <c r="AA11">
        <f t="shared" si="0"/>
        <v>5</v>
      </c>
      <c r="AB11">
        <f t="shared" si="1"/>
        <v>6</v>
      </c>
      <c r="AC11">
        <f t="shared" si="2"/>
        <v>5.0000600000000004</v>
      </c>
      <c r="AD11" s="19">
        <f t="shared" si="3"/>
        <v>5</v>
      </c>
      <c r="AE11" s="14">
        <f>D16</f>
        <v>26150</v>
      </c>
      <c r="AF11" s="15">
        <f t="shared" si="4"/>
        <v>4</v>
      </c>
      <c r="AG11">
        <f t="shared" si="5"/>
        <v>1</v>
      </c>
      <c r="AH11" s="18">
        <f t="shared" si="6"/>
        <v>4</v>
      </c>
      <c r="AI11" s="14">
        <f>G16</f>
        <v>19075</v>
      </c>
      <c r="AJ11">
        <f t="shared" si="7"/>
        <v>6</v>
      </c>
      <c r="AK11">
        <f t="shared" si="8"/>
        <v>1</v>
      </c>
      <c r="AL11" s="18">
        <f t="shared" si="9"/>
        <v>6</v>
      </c>
      <c r="AM11" s="14">
        <f>J16</f>
        <v>29475</v>
      </c>
      <c r="AN11" s="15">
        <f t="shared" si="10"/>
        <v>1</v>
      </c>
      <c r="AO11">
        <f t="shared" si="11"/>
        <v>1</v>
      </c>
      <c r="AP11" s="18">
        <f t="shared" si="12"/>
        <v>1</v>
      </c>
      <c r="AQ11" s="14">
        <f>M16</f>
        <v>12675</v>
      </c>
      <c r="AR11" s="15">
        <f t="shared" si="13"/>
        <v>8</v>
      </c>
      <c r="AS11">
        <f t="shared" si="14"/>
        <v>1</v>
      </c>
      <c r="AT11" s="18">
        <f t="shared" si="15"/>
        <v>8</v>
      </c>
      <c r="AU11" s="9">
        <f>T15</f>
        <v>41</v>
      </c>
      <c r="AV11" s="9">
        <f>U15</f>
        <v>186800</v>
      </c>
      <c r="AW11">
        <f t="shared" si="16"/>
        <v>6</v>
      </c>
      <c r="AX11">
        <f t="shared" si="17"/>
        <v>6</v>
      </c>
      <c r="AY11">
        <f t="shared" si="18"/>
        <v>6.0000600000000004</v>
      </c>
      <c r="AZ11">
        <f t="shared" si="19"/>
        <v>6</v>
      </c>
    </row>
    <row r="12" spans="1:54" ht="19.5" customHeight="1" thickBot="1" x14ac:dyDescent="0.3">
      <c r="A12" s="187"/>
      <c r="B12" s="199"/>
      <c r="C12" s="21">
        <v>4</v>
      </c>
      <c r="D12" s="22">
        <v>42025</v>
      </c>
      <c r="E12" s="23">
        <f>IF(ISBLANK(D12),0,IF(ISBLANK(C11),0,IF(E11 = "D",MAX($A$5:$A$34) + 2,AH9)))</f>
        <v>1</v>
      </c>
      <c r="F12" s="21">
        <v>6</v>
      </c>
      <c r="G12" s="22">
        <v>14775</v>
      </c>
      <c r="H12" s="23">
        <f>IF(ISBLANK(G12),0,IF(ISBLANK(F11),0,IF(H11 = "D",MAX($A$5:$A$34) + 2,AL9)))</f>
        <v>9</v>
      </c>
      <c r="I12" s="178">
        <v>11</v>
      </c>
      <c r="J12" s="22">
        <v>27675</v>
      </c>
      <c r="K12" s="23">
        <f>IF(ISBLANK(J12),0,IF(ISBLANK(I11),0,IF(K11 = "D",MAX($A$5:$A$34) + 2,AP9)))</f>
        <v>2</v>
      </c>
      <c r="L12" s="178">
        <v>7</v>
      </c>
      <c r="M12" s="22">
        <v>23675</v>
      </c>
      <c r="N12" s="23">
        <f>IF(ISBLANK(M12),0,IF(ISBLANK(L11),0,IF(N11 = "D",MAX($A$5:$A$34) + 2,AT9)))</f>
        <v>2</v>
      </c>
      <c r="O12" s="193"/>
      <c r="P12" s="183"/>
      <c r="Q12" s="185"/>
      <c r="T12" s="239"/>
      <c r="U12" s="183"/>
      <c r="V12" s="185"/>
      <c r="W12" s="17"/>
      <c r="Y12" s="10">
        <f>O17</f>
        <v>15</v>
      </c>
      <c r="Z12" s="9">
        <f>P17</f>
        <v>99125</v>
      </c>
      <c r="AA12">
        <f t="shared" si="0"/>
        <v>2</v>
      </c>
      <c r="AB12">
        <f t="shared" si="1"/>
        <v>4</v>
      </c>
      <c r="AC12">
        <f t="shared" si="2"/>
        <v>2.0000399999999998</v>
      </c>
      <c r="AD12" s="19">
        <f t="shared" si="3"/>
        <v>2</v>
      </c>
      <c r="AE12" s="14">
        <f>D18</f>
        <v>20700</v>
      </c>
      <c r="AF12" s="15">
        <f t="shared" si="4"/>
        <v>7</v>
      </c>
      <c r="AG12">
        <f t="shared" si="5"/>
        <v>1</v>
      </c>
      <c r="AH12" s="18">
        <f t="shared" si="6"/>
        <v>7</v>
      </c>
      <c r="AI12" s="14">
        <f>G18</f>
        <v>29625</v>
      </c>
      <c r="AJ12">
        <f t="shared" si="7"/>
        <v>4</v>
      </c>
      <c r="AK12">
        <f t="shared" si="8"/>
        <v>1</v>
      </c>
      <c r="AL12" s="18">
        <f t="shared" si="9"/>
        <v>4</v>
      </c>
      <c r="AM12" s="14">
        <f>J18</f>
        <v>22775</v>
      </c>
      <c r="AN12" s="15">
        <f t="shared" si="10"/>
        <v>3</v>
      </c>
      <c r="AO12">
        <f t="shared" si="11"/>
        <v>1</v>
      </c>
      <c r="AP12" s="18">
        <f t="shared" si="12"/>
        <v>3</v>
      </c>
      <c r="AQ12" s="14">
        <f>M18</f>
        <v>26025</v>
      </c>
      <c r="AR12" s="15">
        <f t="shared" si="13"/>
        <v>1</v>
      </c>
      <c r="AS12">
        <f t="shared" si="14"/>
        <v>1</v>
      </c>
      <c r="AT12" s="18">
        <f t="shared" si="15"/>
        <v>1</v>
      </c>
      <c r="AU12" s="9">
        <f>T17</f>
        <v>38</v>
      </c>
      <c r="AV12" s="9">
        <f>U17</f>
        <v>191875</v>
      </c>
      <c r="AW12">
        <f t="shared" si="16"/>
        <v>2</v>
      </c>
      <c r="AX12">
        <f t="shared" si="17"/>
        <v>3</v>
      </c>
      <c r="AY12">
        <f t="shared" si="18"/>
        <v>2.0000300000000002</v>
      </c>
      <c r="AZ12">
        <f t="shared" si="19"/>
        <v>3</v>
      </c>
    </row>
    <row r="13" spans="1:54" ht="19.5" customHeight="1" x14ac:dyDescent="0.25">
      <c r="A13" s="197">
        <v>5</v>
      </c>
      <c r="B13" s="198" t="s">
        <v>173</v>
      </c>
      <c r="C13" s="190" t="s">
        <v>174</v>
      </c>
      <c r="D13" s="191"/>
      <c r="E13" s="46"/>
      <c r="F13" s="190" t="s">
        <v>205</v>
      </c>
      <c r="G13" s="191"/>
      <c r="H13" s="46"/>
      <c r="I13" s="190" t="s">
        <v>175</v>
      </c>
      <c r="J13" s="191"/>
      <c r="K13" s="46"/>
      <c r="L13" s="190" t="s">
        <v>176</v>
      </c>
      <c r="M13" s="191"/>
      <c r="N13" s="46"/>
      <c r="O13" s="192">
        <f>SUM(E14+H14+K14+N14)</f>
        <v>28</v>
      </c>
      <c r="P13" s="182">
        <f>SUM(D14+G14+J14+M14)</f>
        <v>69425</v>
      </c>
      <c r="Q13" s="184">
        <f>AD10</f>
        <v>8</v>
      </c>
      <c r="T13" s="180">
        <f>O13+'15 družstiev Pretek č. 1'!O13</f>
        <v>53</v>
      </c>
      <c r="U13" s="182">
        <f>P13+'15 družstiev Pretek č. 1'!P13</f>
        <v>158200</v>
      </c>
      <c r="V13" s="184">
        <f>AZ10</f>
        <v>8</v>
      </c>
      <c r="W13" s="17"/>
      <c r="Y13" s="10">
        <f>O19</f>
        <v>37</v>
      </c>
      <c r="Z13" s="9">
        <f>P19</f>
        <v>45250</v>
      </c>
      <c r="AA13">
        <f t="shared" si="0"/>
        <v>10</v>
      </c>
      <c r="AB13">
        <f t="shared" si="1"/>
        <v>10</v>
      </c>
      <c r="AC13">
        <f t="shared" si="2"/>
        <v>10.0001</v>
      </c>
      <c r="AD13" s="19">
        <f t="shared" si="3"/>
        <v>10</v>
      </c>
      <c r="AE13" s="14">
        <f>D20</f>
        <v>14875</v>
      </c>
      <c r="AF13" s="15">
        <f t="shared" si="4"/>
        <v>10</v>
      </c>
      <c r="AG13">
        <f t="shared" si="5"/>
        <v>1</v>
      </c>
      <c r="AH13" s="18">
        <f t="shared" si="6"/>
        <v>10</v>
      </c>
      <c r="AI13" s="14">
        <f>G20</f>
        <v>9150</v>
      </c>
      <c r="AJ13">
        <f t="shared" si="7"/>
        <v>10</v>
      </c>
      <c r="AK13">
        <f t="shared" si="8"/>
        <v>1</v>
      </c>
      <c r="AL13" s="18">
        <f t="shared" si="9"/>
        <v>10</v>
      </c>
      <c r="AM13" s="14">
        <f>J20</f>
        <v>13350</v>
      </c>
      <c r="AN13" s="15">
        <f t="shared" si="10"/>
        <v>7</v>
      </c>
      <c r="AO13">
        <f t="shared" si="11"/>
        <v>1</v>
      </c>
      <c r="AP13" s="18">
        <f t="shared" si="12"/>
        <v>7</v>
      </c>
      <c r="AQ13" s="14">
        <f>M20</f>
        <v>7875</v>
      </c>
      <c r="AR13" s="15">
        <f t="shared" si="13"/>
        <v>10</v>
      </c>
      <c r="AS13">
        <f t="shared" si="14"/>
        <v>1</v>
      </c>
      <c r="AT13" s="18">
        <f t="shared" si="15"/>
        <v>10</v>
      </c>
      <c r="AU13" s="9">
        <f>T19</f>
        <v>68.5</v>
      </c>
      <c r="AV13" s="9">
        <f>U19</f>
        <v>109150</v>
      </c>
      <c r="AW13">
        <f t="shared" si="16"/>
        <v>10</v>
      </c>
      <c r="AX13">
        <f t="shared" si="17"/>
        <v>10</v>
      </c>
      <c r="AY13">
        <f t="shared" si="18"/>
        <v>10.0001</v>
      </c>
      <c r="AZ13">
        <f t="shared" si="19"/>
        <v>10</v>
      </c>
      <c r="BB13" s="82"/>
    </row>
    <row r="14" spans="1:54" ht="19.5" customHeight="1" thickBot="1" x14ac:dyDescent="0.3">
      <c r="A14" s="197"/>
      <c r="B14" s="199"/>
      <c r="C14" s="178">
        <v>11</v>
      </c>
      <c r="D14" s="22">
        <v>25700</v>
      </c>
      <c r="E14" s="23">
        <f>IF(ISBLANK(D14),0,IF(ISBLANK(C13),0,IF(E13 = "D",MAX($A$5:$A$34) + 2,AH10)))</f>
        <v>5</v>
      </c>
      <c r="F14" s="21">
        <v>5</v>
      </c>
      <c r="G14" s="22">
        <v>21500</v>
      </c>
      <c r="H14" s="23">
        <f>IF(ISBLANK(G14),0,IF(ISBLANK(F13),0,IF(H13 = "D",MAX($A$5:$A$34) + 2,AL10)))</f>
        <v>5</v>
      </c>
      <c r="I14" s="21">
        <v>2</v>
      </c>
      <c r="J14" s="22">
        <v>6975</v>
      </c>
      <c r="K14" s="23">
        <f>IF(ISBLANK(J14),0,IF(ISBLANK(I13),0,IF(K13 = "D",MAX($A$5:$A$34) + 2,AP10)))</f>
        <v>11</v>
      </c>
      <c r="L14" s="178">
        <v>11</v>
      </c>
      <c r="M14" s="22">
        <v>15250</v>
      </c>
      <c r="N14" s="23">
        <f>IF(ISBLANK(M14),0,IF(ISBLANK(L13),0,IF(N13 = "D",MAX($A$5:$A$34) + 2,AT10)))</f>
        <v>7</v>
      </c>
      <c r="O14" s="193"/>
      <c r="P14" s="183"/>
      <c r="Q14" s="185"/>
      <c r="T14" s="239"/>
      <c r="U14" s="183"/>
      <c r="V14" s="185"/>
      <c r="W14" s="17"/>
      <c r="Y14" s="10">
        <f>O21</f>
        <v>29</v>
      </c>
      <c r="Z14" s="9">
        <f>P21</f>
        <v>67275</v>
      </c>
      <c r="AA14">
        <f t="shared" si="0"/>
        <v>9</v>
      </c>
      <c r="AB14">
        <f t="shared" si="1"/>
        <v>9</v>
      </c>
      <c r="AC14">
        <f t="shared" si="2"/>
        <v>9.0000900000000001</v>
      </c>
      <c r="AD14" s="19">
        <f t="shared" si="3"/>
        <v>9</v>
      </c>
      <c r="AE14" s="14">
        <f>D22</f>
        <v>17775</v>
      </c>
      <c r="AF14" s="15">
        <f t="shared" si="4"/>
        <v>9</v>
      </c>
      <c r="AG14">
        <f t="shared" si="5"/>
        <v>1</v>
      </c>
      <c r="AH14" s="18">
        <f t="shared" si="6"/>
        <v>9</v>
      </c>
      <c r="AI14" s="14">
        <f>G22</f>
        <v>18225</v>
      </c>
      <c r="AJ14">
        <f t="shared" si="7"/>
        <v>7</v>
      </c>
      <c r="AK14">
        <f t="shared" si="8"/>
        <v>1</v>
      </c>
      <c r="AL14" s="18">
        <f t="shared" si="9"/>
        <v>7</v>
      </c>
      <c r="AM14" s="14">
        <f>J22</f>
        <v>12925</v>
      </c>
      <c r="AN14" s="15">
        <f t="shared" si="10"/>
        <v>8</v>
      </c>
      <c r="AO14">
        <f t="shared" si="11"/>
        <v>1</v>
      </c>
      <c r="AP14" s="18">
        <f t="shared" si="12"/>
        <v>8</v>
      </c>
      <c r="AQ14" s="14">
        <f>M22</f>
        <v>18350</v>
      </c>
      <c r="AR14" s="15">
        <f t="shared" si="13"/>
        <v>5</v>
      </c>
      <c r="AS14">
        <f t="shared" si="14"/>
        <v>1</v>
      </c>
      <c r="AT14" s="18">
        <f t="shared" si="15"/>
        <v>5</v>
      </c>
      <c r="AU14" s="9">
        <f>T21</f>
        <v>55</v>
      </c>
      <c r="AV14" s="9">
        <f>U21</f>
        <v>142450</v>
      </c>
      <c r="AW14">
        <f t="shared" si="16"/>
        <v>9</v>
      </c>
      <c r="AX14">
        <f t="shared" si="17"/>
        <v>9</v>
      </c>
      <c r="AY14">
        <f t="shared" si="18"/>
        <v>9.0000900000000001</v>
      </c>
      <c r="AZ14">
        <f t="shared" si="19"/>
        <v>9</v>
      </c>
    </row>
    <row r="15" spans="1:54" ht="19.5" customHeight="1" x14ac:dyDescent="0.25">
      <c r="A15" s="186">
        <v>6</v>
      </c>
      <c r="B15" s="198" t="s">
        <v>229</v>
      </c>
      <c r="C15" s="190" t="s">
        <v>135</v>
      </c>
      <c r="D15" s="191"/>
      <c r="E15" s="46"/>
      <c r="F15" s="190" t="s">
        <v>134</v>
      </c>
      <c r="G15" s="191"/>
      <c r="H15" s="46"/>
      <c r="I15" s="190" t="s">
        <v>238</v>
      </c>
      <c r="J15" s="191"/>
      <c r="K15" s="46"/>
      <c r="L15" s="190" t="s">
        <v>239</v>
      </c>
      <c r="M15" s="191"/>
      <c r="N15" s="46"/>
      <c r="O15" s="192">
        <f>SUM(E16+H16+K16+N16)</f>
        <v>19</v>
      </c>
      <c r="P15" s="182">
        <f>SUM(D16+G16+J16+M16)</f>
        <v>87375</v>
      </c>
      <c r="Q15" s="184">
        <f>AD11</f>
        <v>5</v>
      </c>
      <c r="T15" s="180">
        <f>O15+'15 družstiev Pretek č. 1'!O15</f>
        <v>41</v>
      </c>
      <c r="U15" s="182">
        <f>P15+'15 družstiev Pretek č. 1'!P15</f>
        <v>186800</v>
      </c>
      <c r="V15" s="184">
        <f>AZ11</f>
        <v>6</v>
      </c>
      <c r="Y15" s="10">
        <f>O23</f>
        <v>23</v>
      </c>
      <c r="Z15" s="9">
        <f>P23</f>
        <v>102575</v>
      </c>
      <c r="AA15">
        <f t="shared" si="0"/>
        <v>6</v>
      </c>
      <c r="AB15">
        <f t="shared" si="1"/>
        <v>3</v>
      </c>
      <c r="AC15">
        <f t="shared" si="2"/>
        <v>6.0000299999999998</v>
      </c>
      <c r="AD15" s="19">
        <f t="shared" si="3"/>
        <v>6</v>
      </c>
      <c r="AE15" s="14">
        <f>D24</f>
        <v>18975</v>
      </c>
      <c r="AF15" s="15">
        <f t="shared" si="4"/>
        <v>8</v>
      </c>
      <c r="AG15">
        <f t="shared" si="5"/>
        <v>1</v>
      </c>
      <c r="AH15" s="18">
        <f t="shared" si="6"/>
        <v>8</v>
      </c>
      <c r="AI15" s="14">
        <f>G24</f>
        <v>57625</v>
      </c>
      <c r="AJ15">
        <f t="shared" si="7"/>
        <v>1</v>
      </c>
      <c r="AK15">
        <f t="shared" si="8"/>
        <v>1</v>
      </c>
      <c r="AL15" s="18">
        <f t="shared" si="9"/>
        <v>1</v>
      </c>
      <c r="AM15" s="14">
        <f>J24</f>
        <v>16300</v>
      </c>
      <c r="AN15" s="15">
        <f t="shared" si="10"/>
        <v>5</v>
      </c>
      <c r="AO15">
        <f t="shared" si="11"/>
        <v>1</v>
      </c>
      <c r="AP15" s="18">
        <f t="shared" si="12"/>
        <v>5</v>
      </c>
      <c r="AQ15" s="14">
        <f>M24</f>
        <v>9675</v>
      </c>
      <c r="AR15" s="15">
        <f t="shared" si="13"/>
        <v>9</v>
      </c>
      <c r="AS15">
        <f t="shared" si="14"/>
        <v>1</v>
      </c>
      <c r="AT15" s="18">
        <f t="shared" si="15"/>
        <v>9</v>
      </c>
      <c r="AU15" s="9">
        <f>T23</f>
        <v>44.5</v>
      </c>
      <c r="AV15" s="9">
        <f>U23</f>
        <v>188800</v>
      </c>
      <c r="AW15">
        <f t="shared" si="16"/>
        <v>7</v>
      </c>
      <c r="AX15">
        <f t="shared" si="17"/>
        <v>4</v>
      </c>
      <c r="AY15">
        <f t="shared" si="18"/>
        <v>7.0000400000000003</v>
      </c>
      <c r="AZ15">
        <f t="shared" si="19"/>
        <v>7</v>
      </c>
    </row>
    <row r="16" spans="1:54" ht="19.5" customHeight="1" thickBot="1" x14ac:dyDescent="0.3">
      <c r="A16" s="187"/>
      <c r="B16" s="199"/>
      <c r="C16" s="178">
        <v>2</v>
      </c>
      <c r="D16" s="22">
        <v>26150</v>
      </c>
      <c r="E16" s="23">
        <f>IF(ISBLANK(D16),0,IF(ISBLANK(C15),0,IF(E15 = "D",MAX($A$5:$A$34) + 2,AH11)))</f>
        <v>4</v>
      </c>
      <c r="F16" s="21">
        <v>4</v>
      </c>
      <c r="G16" s="22">
        <v>19075</v>
      </c>
      <c r="H16" s="23">
        <f>IF(ISBLANK(G16),0,IF(ISBLANK(F15),0,IF(H15 = "D",MAX($A$5:$A$34) + 2,AL11)))</f>
        <v>6</v>
      </c>
      <c r="I16" s="178">
        <v>10</v>
      </c>
      <c r="J16" s="22">
        <v>29475</v>
      </c>
      <c r="K16" s="23">
        <f>IF(ISBLANK(J16),0,IF(ISBLANK(I15),0,IF(K15 = "D",MAX($A$5:$A$34) + 2,AP11)))</f>
        <v>1</v>
      </c>
      <c r="L16" s="178">
        <v>2</v>
      </c>
      <c r="M16" s="22">
        <v>12675</v>
      </c>
      <c r="N16" s="23">
        <f>IF(ISBLANK(M16),0,IF(ISBLANK(L15),0,IF(N15 = "D",MAX($A$5:$A$34) + 2,AT11)))</f>
        <v>8</v>
      </c>
      <c r="O16" s="193"/>
      <c r="P16" s="183"/>
      <c r="Q16" s="185"/>
      <c r="T16" s="239"/>
      <c r="U16" s="183"/>
      <c r="V16" s="185"/>
      <c r="Y16" s="10">
        <f>O25</f>
        <v>24</v>
      </c>
      <c r="Z16" s="9">
        <f>P25</f>
        <v>78375</v>
      </c>
      <c r="AA16">
        <f t="shared" si="0"/>
        <v>7</v>
      </c>
      <c r="AB16">
        <f t="shared" si="1"/>
        <v>7</v>
      </c>
      <c r="AC16">
        <f t="shared" si="2"/>
        <v>7.00007</v>
      </c>
      <c r="AD16" s="19">
        <f t="shared" si="3"/>
        <v>7</v>
      </c>
      <c r="AE16" s="14">
        <f>D26</f>
        <v>31075</v>
      </c>
      <c r="AF16" s="15">
        <f t="shared" si="4"/>
        <v>3</v>
      </c>
      <c r="AG16">
        <f t="shared" si="5"/>
        <v>1</v>
      </c>
      <c r="AH16" s="18">
        <f t="shared" si="6"/>
        <v>3</v>
      </c>
      <c r="AI16" s="14">
        <f>G26</f>
        <v>15525</v>
      </c>
      <c r="AJ16">
        <f t="shared" si="7"/>
        <v>8</v>
      </c>
      <c r="AK16">
        <f t="shared" si="8"/>
        <v>1</v>
      </c>
      <c r="AL16" s="18">
        <f t="shared" si="9"/>
        <v>8</v>
      </c>
      <c r="AM16" s="14">
        <f>J26</f>
        <v>10525</v>
      </c>
      <c r="AN16" s="15">
        <f t="shared" si="10"/>
        <v>9</v>
      </c>
      <c r="AO16">
        <f t="shared" si="11"/>
        <v>1</v>
      </c>
      <c r="AP16" s="18">
        <f t="shared" si="12"/>
        <v>9</v>
      </c>
      <c r="AQ16" s="14">
        <f>M26</f>
        <v>21250</v>
      </c>
      <c r="AR16" s="15">
        <f t="shared" si="13"/>
        <v>4</v>
      </c>
      <c r="AS16">
        <f t="shared" si="14"/>
        <v>1</v>
      </c>
      <c r="AT16" s="18">
        <f t="shared" si="15"/>
        <v>4</v>
      </c>
      <c r="AU16" s="9">
        <f>T25</f>
        <v>39</v>
      </c>
      <c r="AV16" s="9">
        <f>U25</f>
        <v>186150</v>
      </c>
      <c r="AW16">
        <f t="shared" si="16"/>
        <v>4</v>
      </c>
      <c r="AX16">
        <f t="shared" si="17"/>
        <v>7</v>
      </c>
      <c r="AY16">
        <f t="shared" si="18"/>
        <v>4.00007</v>
      </c>
      <c r="AZ16">
        <f t="shared" si="19"/>
        <v>5</v>
      </c>
    </row>
    <row r="17" spans="1:52" ht="19.5" customHeight="1" thickBot="1" x14ac:dyDescent="0.3">
      <c r="A17" s="197">
        <v>7</v>
      </c>
      <c r="B17" s="194" t="s">
        <v>180</v>
      </c>
      <c r="C17" s="190" t="s">
        <v>237</v>
      </c>
      <c r="D17" s="191"/>
      <c r="E17" s="46"/>
      <c r="F17" s="190" t="s">
        <v>141</v>
      </c>
      <c r="G17" s="191"/>
      <c r="H17" s="46"/>
      <c r="I17" s="190" t="s">
        <v>181</v>
      </c>
      <c r="J17" s="191"/>
      <c r="K17" s="46"/>
      <c r="L17" s="190" t="s">
        <v>140</v>
      </c>
      <c r="M17" s="191"/>
      <c r="N17" s="49"/>
      <c r="O17" s="192">
        <f>SUM(E18+H18+K18+N18)</f>
        <v>15</v>
      </c>
      <c r="P17" s="182">
        <f>SUM(D18+G18+J18+M18)</f>
        <v>99125</v>
      </c>
      <c r="Q17" s="184">
        <f>AD12</f>
        <v>2</v>
      </c>
      <c r="T17" s="180">
        <f>O17+'15 družstiev Pretek č. 1'!O17</f>
        <v>38</v>
      </c>
      <c r="U17" s="182">
        <f>P17+'15 družstiev Pretek č. 1'!P17</f>
        <v>191875</v>
      </c>
      <c r="V17" s="184">
        <f>AZ12</f>
        <v>3</v>
      </c>
      <c r="Y17" s="11">
        <f>O27</f>
        <v>51</v>
      </c>
      <c r="Z17" s="12">
        <f>P27</f>
        <v>-16</v>
      </c>
      <c r="AA17">
        <f t="shared" si="0"/>
        <v>12</v>
      </c>
      <c r="AB17">
        <f t="shared" si="1"/>
        <v>12</v>
      </c>
      <c r="AC17" s="13">
        <f t="shared" si="2"/>
        <v>12.000120000000001</v>
      </c>
      <c r="AD17" s="19">
        <f t="shared" si="3"/>
        <v>12</v>
      </c>
      <c r="AE17" s="16">
        <f>D28</f>
        <v>-4</v>
      </c>
      <c r="AF17" s="15">
        <f t="shared" si="4"/>
        <v>12</v>
      </c>
      <c r="AG17">
        <f t="shared" si="5"/>
        <v>4</v>
      </c>
      <c r="AH17" s="18">
        <f t="shared" si="6"/>
        <v>12.75</v>
      </c>
      <c r="AI17" s="16">
        <f>G28</f>
        <v>-4</v>
      </c>
      <c r="AJ17">
        <f t="shared" si="7"/>
        <v>12</v>
      </c>
      <c r="AK17">
        <f t="shared" si="8"/>
        <v>4</v>
      </c>
      <c r="AL17" s="18">
        <f t="shared" si="9"/>
        <v>12.75</v>
      </c>
      <c r="AM17" s="16">
        <f>J28</f>
        <v>-4</v>
      </c>
      <c r="AN17" s="15">
        <f t="shared" si="10"/>
        <v>12</v>
      </c>
      <c r="AO17">
        <f t="shared" si="11"/>
        <v>4</v>
      </c>
      <c r="AP17" s="18">
        <f t="shared" si="12"/>
        <v>12.75</v>
      </c>
      <c r="AQ17" s="16">
        <f>M28</f>
        <v>-4</v>
      </c>
      <c r="AR17" s="15">
        <f t="shared" si="13"/>
        <v>12</v>
      </c>
      <c r="AS17">
        <f t="shared" si="14"/>
        <v>4</v>
      </c>
      <c r="AT17" s="18">
        <f t="shared" si="15"/>
        <v>12.75</v>
      </c>
      <c r="AU17" s="9">
        <f>T27</f>
        <v>102</v>
      </c>
      <c r="AV17" s="9">
        <f>U27</f>
        <v>-32</v>
      </c>
      <c r="AW17">
        <f t="shared" si="16"/>
        <v>12</v>
      </c>
      <c r="AX17">
        <f t="shared" si="17"/>
        <v>12</v>
      </c>
      <c r="AY17">
        <f t="shared" si="18"/>
        <v>12.000120000000001</v>
      </c>
      <c r="AZ17">
        <f t="shared" si="19"/>
        <v>12</v>
      </c>
    </row>
    <row r="18" spans="1:52" ht="19.5" customHeight="1" thickBot="1" x14ac:dyDescent="0.3">
      <c r="A18" s="197"/>
      <c r="B18" s="195"/>
      <c r="C18" s="21">
        <v>9</v>
      </c>
      <c r="D18" s="22">
        <v>20700</v>
      </c>
      <c r="E18" s="23">
        <f>IF(ISBLANK(D18),0,IF(ISBLANK(C17),0,IF(E17 = "D",MAX($A$5:$A$34) + 2,AH12)))</f>
        <v>7</v>
      </c>
      <c r="F18" s="21">
        <v>8</v>
      </c>
      <c r="G18" s="22">
        <v>29625</v>
      </c>
      <c r="H18" s="23">
        <f>IF(ISBLANK(G18),0,IF(ISBLANK(F17),0,IF(H17 = "D",MAX($A$5:$A$34) + 2,AL12)))</f>
        <v>4</v>
      </c>
      <c r="I18" s="21">
        <v>3</v>
      </c>
      <c r="J18" s="22">
        <v>22775</v>
      </c>
      <c r="K18" s="23">
        <f>IF(ISBLANK(J18),0,IF(ISBLANK(I17),0,IF(K17 = "D",MAX($A$5:$A$34) + 2,AP12)))</f>
        <v>3</v>
      </c>
      <c r="L18" s="21">
        <v>8</v>
      </c>
      <c r="M18" s="22">
        <v>26025</v>
      </c>
      <c r="N18" s="23">
        <f>IF(ISBLANK(M18),0,IF(ISBLANK(L17),0,IF(N17 = "D",MAX($A$5:$A$34) + 2,AT12)))</f>
        <v>1</v>
      </c>
      <c r="O18" s="193"/>
      <c r="P18" s="183"/>
      <c r="Q18" s="185"/>
      <c r="T18" s="239"/>
      <c r="U18" s="183"/>
      <c r="V18" s="185"/>
      <c r="Y18" s="11">
        <f>O29</f>
        <v>51</v>
      </c>
      <c r="Z18" s="12">
        <f>P29</f>
        <v>-16</v>
      </c>
      <c r="AA18">
        <f t="shared" si="0"/>
        <v>12</v>
      </c>
      <c r="AB18">
        <f t="shared" si="1"/>
        <v>12</v>
      </c>
      <c r="AC18" s="13">
        <f t="shared" si="2"/>
        <v>12.000120000000001</v>
      </c>
      <c r="AD18" s="19">
        <f t="shared" si="3"/>
        <v>12</v>
      </c>
      <c r="AE18" s="16">
        <f>D30</f>
        <v>-4</v>
      </c>
      <c r="AF18" s="15">
        <f t="shared" si="4"/>
        <v>12</v>
      </c>
      <c r="AG18">
        <f t="shared" si="5"/>
        <v>4</v>
      </c>
      <c r="AH18" s="18">
        <f t="shared" si="6"/>
        <v>12.75</v>
      </c>
      <c r="AI18" s="16">
        <f>G30</f>
        <v>-4</v>
      </c>
      <c r="AJ18">
        <f t="shared" si="7"/>
        <v>12</v>
      </c>
      <c r="AK18">
        <f t="shared" si="8"/>
        <v>4</v>
      </c>
      <c r="AL18" s="18">
        <f t="shared" si="9"/>
        <v>12.75</v>
      </c>
      <c r="AM18" s="16">
        <f>J30</f>
        <v>-4</v>
      </c>
      <c r="AN18" s="15">
        <f t="shared" si="10"/>
        <v>12</v>
      </c>
      <c r="AO18">
        <f t="shared" si="11"/>
        <v>4</v>
      </c>
      <c r="AP18" s="18">
        <f t="shared" si="12"/>
        <v>12.75</v>
      </c>
      <c r="AQ18" s="16">
        <f>M30</f>
        <v>-4</v>
      </c>
      <c r="AR18" s="15">
        <f t="shared" si="13"/>
        <v>12</v>
      </c>
      <c r="AS18">
        <f t="shared" si="14"/>
        <v>4</v>
      </c>
      <c r="AT18" s="18">
        <f t="shared" si="15"/>
        <v>12.75</v>
      </c>
      <c r="AU18" s="9">
        <f>T29</f>
        <v>102</v>
      </c>
      <c r="AV18" s="9">
        <f>U29</f>
        <v>-32</v>
      </c>
      <c r="AW18">
        <f t="shared" si="16"/>
        <v>12</v>
      </c>
      <c r="AX18">
        <f t="shared" si="17"/>
        <v>12</v>
      </c>
      <c r="AY18">
        <f t="shared" ref="AY18:AY20" si="20">AW18+AX18*0.00001</f>
        <v>12.000120000000001</v>
      </c>
      <c r="AZ18">
        <f t="shared" si="19"/>
        <v>12</v>
      </c>
    </row>
    <row r="19" spans="1:52" ht="19.5" customHeight="1" thickBot="1" x14ac:dyDescent="0.3">
      <c r="A19" s="186">
        <v>8</v>
      </c>
      <c r="B19" s="194" t="s">
        <v>209</v>
      </c>
      <c r="C19" s="190" t="s">
        <v>148</v>
      </c>
      <c r="D19" s="191"/>
      <c r="E19" s="46"/>
      <c r="F19" s="190" t="s">
        <v>143</v>
      </c>
      <c r="G19" s="191"/>
      <c r="H19" s="46"/>
      <c r="I19" s="190" t="s">
        <v>208</v>
      </c>
      <c r="J19" s="191"/>
      <c r="K19" s="46"/>
      <c r="L19" s="190" t="s">
        <v>146</v>
      </c>
      <c r="M19" s="191"/>
      <c r="N19" s="49"/>
      <c r="O19" s="192">
        <f>SUM(E20+H20+K20+N20)</f>
        <v>37</v>
      </c>
      <c r="P19" s="182">
        <f>SUM(D20+G20+J20+M20)</f>
        <v>45250</v>
      </c>
      <c r="Q19" s="184">
        <f>AD13</f>
        <v>10</v>
      </c>
      <c r="T19" s="180">
        <f>O19+'15 družstiev Pretek č. 1'!O19</f>
        <v>68.5</v>
      </c>
      <c r="U19" s="182">
        <f>P19+'15 družstiev Pretek č. 1'!P19</f>
        <v>109150</v>
      </c>
      <c r="V19" s="184">
        <f>AZ13</f>
        <v>10</v>
      </c>
      <c r="Y19" s="11">
        <f>O31</f>
        <v>51</v>
      </c>
      <c r="Z19" s="12">
        <f>P31</f>
        <v>-16</v>
      </c>
      <c r="AA19">
        <f t="shared" si="0"/>
        <v>12</v>
      </c>
      <c r="AB19">
        <f t="shared" si="1"/>
        <v>12</v>
      </c>
      <c r="AC19" s="13">
        <f t="shared" si="2"/>
        <v>12.000120000000001</v>
      </c>
      <c r="AD19" s="19">
        <f t="shared" si="3"/>
        <v>12</v>
      </c>
      <c r="AE19" s="16">
        <f>D32</f>
        <v>-4</v>
      </c>
      <c r="AF19" s="15">
        <f t="shared" si="4"/>
        <v>12</v>
      </c>
      <c r="AG19">
        <f t="shared" si="5"/>
        <v>4</v>
      </c>
      <c r="AH19" s="18">
        <f t="shared" si="6"/>
        <v>12.75</v>
      </c>
      <c r="AI19" s="16">
        <f>G32</f>
        <v>-4</v>
      </c>
      <c r="AJ19">
        <f t="shared" si="7"/>
        <v>12</v>
      </c>
      <c r="AK19">
        <f t="shared" si="8"/>
        <v>4</v>
      </c>
      <c r="AL19" s="18">
        <f t="shared" si="9"/>
        <v>12.75</v>
      </c>
      <c r="AM19" s="16">
        <f>J32</f>
        <v>-4</v>
      </c>
      <c r="AN19" s="15">
        <f t="shared" si="10"/>
        <v>12</v>
      </c>
      <c r="AO19">
        <f t="shared" si="11"/>
        <v>4</v>
      </c>
      <c r="AP19" s="18">
        <f t="shared" si="12"/>
        <v>12.75</v>
      </c>
      <c r="AQ19" s="16">
        <f>M32</f>
        <v>-4</v>
      </c>
      <c r="AR19" s="15">
        <f t="shared" si="13"/>
        <v>12</v>
      </c>
      <c r="AS19">
        <f t="shared" si="14"/>
        <v>4</v>
      </c>
      <c r="AT19" s="18">
        <f t="shared" si="15"/>
        <v>12.75</v>
      </c>
      <c r="AU19" s="9">
        <f>T31</f>
        <v>102</v>
      </c>
      <c r="AV19" s="9">
        <f>U31</f>
        <v>-32</v>
      </c>
      <c r="AW19">
        <f t="shared" si="16"/>
        <v>12</v>
      </c>
      <c r="AX19">
        <f t="shared" si="17"/>
        <v>12</v>
      </c>
      <c r="AY19">
        <f t="shared" si="20"/>
        <v>12.000120000000001</v>
      </c>
      <c r="AZ19">
        <f t="shared" si="19"/>
        <v>12</v>
      </c>
    </row>
    <row r="20" spans="1:52" ht="19.5" customHeight="1" thickBot="1" x14ac:dyDescent="0.3">
      <c r="A20" s="187"/>
      <c r="B20" s="195"/>
      <c r="C20" s="178">
        <v>10</v>
      </c>
      <c r="D20" s="22">
        <v>14875</v>
      </c>
      <c r="E20" s="23">
        <f>IF(ISBLANK(D20),0,IF(ISBLANK(C19),0,IF(E19 = "D",MAX($A$5:$A$34) + 2,AH13)))</f>
        <v>10</v>
      </c>
      <c r="F20" s="21">
        <v>7</v>
      </c>
      <c r="G20" s="22">
        <v>9150</v>
      </c>
      <c r="H20" s="23">
        <f>IF(ISBLANK(G20),0,IF(ISBLANK(F19),0,IF(H19 = "D",MAX($A$5:$A$34) + 2,AL13)))</f>
        <v>10</v>
      </c>
      <c r="I20" s="21">
        <v>9</v>
      </c>
      <c r="J20" s="22">
        <v>13350</v>
      </c>
      <c r="K20" s="23">
        <f>IF(ISBLANK(J20),0,IF(ISBLANK(I19),0,IF(K19 = "D",MAX($A$5:$A$34) + 2,AP13)))</f>
        <v>7</v>
      </c>
      <c r="L20" s="178">
        <v>5</v>
      </c>
      <c r="M20" s="22">
        <v>7875</v>
      </c>
      <c r="N20" s="23">
        <f>IF(ISBLANK(M20),0,IF(ISBLANK(L19),0,IF(N19 = "D",MAX($A$5:$A$34) + 2,AT13)))</f>
        <v>10</v>
      </c>
      <c r="O20" s="193"/>
      <c r="P20" s="183"/>
      <c r="Q20" s="185"/>
      <c r="T20" s="239"/>
      <c r="U20" s="183"/>
      <c r="V20" s="185"/>
      <c r="Y20" s="11">
        <f>O33</f>
        <v>51</v>
      </c>
      <c r="Z20" s="12">
        <f>P33</f>
        <v>-16</v>
      </c>
      <c r="AA20">
        <f t="shared" si="0"/>
        <v>12</v>
      </c>
      <c r="AB20">
        <f t="shared" si="1"/>
        <v>12</v>
      </c>
      <c r="AC20" s="13">
        <f t="shared" si="2"/>
        <v>12.000120000000001</v>
      </c>
      <c r="AD20" s="19">
        <f t="shared" si="3"/>
        <v>12</v>
      </c>
      <c r="AE20" s="16">
        <f>D34</f>
        <v>-4</v>
      </c>
      <c r="AF20" s="15">
        <f t="shared" si="4"/>
        <v>12</v>
      </c>
      <c r="AG20">
        <f t="shared" si="5"/>
        <v>4</v>
      </c>
      <c r="AH20" s="18">
        <f t="shared" si="6"/>
        <v>12.75</v>
      </c>
      <c r="AI20" s="16">
        <f>G34</f>
        <v>-4</v>
      </c>
      <c r="AJ20">
        <f t="shared" si="7"/>
        <v>12</v>
      </c>
      <c r="AK20">
        <f t="shared" si="8"/>
        <v>4</v>
      </c>
      <c r="AL20" s="18">
        <f t="shared" si="9"/>
        <v>12.75</v>
      </c>
      <c r="AM20" s="16">
        <f>J34</f>
        <v>-4</v>
      </c>
      <c r="AN20" s="15">
        <f t="shared" si="10"/>
        <v>12</v>
      </c>
      <c r="AO20">
        <f t="shared" si="11"/>
        <v>4</v>
      </c>
      <c r="AP20" s="18">
        <f t="shared" si="12"/>
        <v>12.75</v>
      </c>
      <c r="AQ20" s="16">
        <f>M34</f>
        <v>-4</v>
      </c>
      <c r="AR20" s="15">
        <f t="shared" si="13"/>
        <v>12</v>
      </c>
      <c r="AS20">
        <f t="shared" si="14"/>
        <v>4</v>
      </c>
      <c r="AT20" s="18">
        <f t="shared" si="15"/>
        <v>12.75</v>
      </c>
      <c r="AU20" s="9">
        <f>T33</f>
        <v>102</v>
      </c>
      <c r="AV20" s="9">
        <f>U33</f>
        <v>-32</v>
      </c>
      <c r="AW20">
        <f t="shared" si="16"/>
        <v>12</v>
      </c>
      <c r="AX20">
        <f t="shared" si="17"/>
        <v>12</v>
      </c>
      <c r="AY20">
        <f t="shared" si="20"/>
        <v>12.000120000000001</v>
      </c>
      <c r="AZ20">
        <f t="shared" si="19"/>
        <v>12</v>
      </c>
    </row>
    <row r="21" spans="1:52" ht="19.5" customHeight="1" x14ac:dyDescent="0.25">
      <c r="A21" s="186">
        <v>9</v>
      </c>
      <c r="B21" s="194" t="s">
        <v>185</v>
      </c>
      <c r="C21" s="190" t="s">
        <v>121</v>
      </c>
      <c r="D21" s="191"/>
      <c r="E21" s="46"/>
      <c r="F21" s="190" t="s">
        <v>163</v>
      </c>
      <c r="G21" s="191"/>
      <c r="H21" s="46"/>
      <c r="I21" s="190" t="s">
        <v>118</v>
      </c>
      <c r="J21" s="191"/>
      <c r="K21" s="46"/>
      <c r="L21" s="190" t="s">
        <v>150</v>
      </c>
      <c r="M21" s="191"/>
      <c r="N21" s="46"/>
      <c r="O21" s="192">
        <f>SUM(E22+H22+K22+N22)</f>
        <v>29</v>
      </c>
      <c r="P21" s="182">
        <f>SUM(D22+G22+J22+M22)</f>
        <v>67275</v>
      </c>
      <c r="Q21" s="184">
        <f>AD14</f>
        <v>9</v>
      </c>
      <c r="T21" s="180">
        <f>O21+'15 družstiev Pretek č. 1'!O21</f>
        <v>55</v>
      </c>
      <c r="U21" s="182">
        <f>P21+'15 družstiev Pretek č. 1'!P21</f>
        <v>142450</v>
      </c>
      <c r="V21" s="184">
        <f>AZ14</f>
        <v>9</v>
      </c>
      <c r="AF21" s="8"/>
      <c r="AJ21" s="15"/>
      <c r="AL21" s="18"/>
    </row>
    <row r="22" spans="1:52" ht="19.5" customHeight="1" thickBot="1" x14ac:dyDescent="0.3">
      <c r="A22" s="187"/>
      <c r="B22" s="195"/>
      <c r="C22" s="21">
        <v>3</v>
      </c>
      <c r="D22" s="22">
        <v>17775</v>
      </c>
      <c r="E22" s="23">
        <f>IF(ISBLANK(D22),0,IF(ISBLANK(C21),0,IF(E21 = "D",MAX($A$5:$A$34) + 2,AH14)))</f>
        <v>9</v>
      </c>
      <c r="F22" s="21">
        <v>9</v>
      </c>
      <c r="G22" s="22">
        <v>18225</v>
      </c>
      <c r="H22" s="23">
        <f>IF(ISBLANK(G22),0,IF(ISBLANK(F21),0,IF(H21 = "D",MAX($A$5:$A$34) + 2,AL14)))</f>
        <v>7</v>
      </c>
      <c r="I22" s="21">
        <v>8</v>
      </c>
      <c r="J22" s="22">
        <v>12925</v>
      </c>
      <c r="K22" s="23">
        <f>IF(ISBLANK(J22),0,IF(ISBLANK(I21),0,IF(K21 = "D",MAX($A$5:$A$34) + 2,AP14)))</f>
        <v>8</v>
      </c>
      <c r="L22" s="178">
        <v>6</v>
      </c>
      <c r="M22" s="22">
        <v>18350</v>
      </c>
      <c r="N22" s="23">
        <f>IF(ISBLANK(M22),0,IF(ISBLANK(L21),0,IF(N21 = "D",MAX($A$5:$A$34) + 2,AT14)))</f>
        <v>5</v>
      </c>
      <c r="O22" s="193"/>
      <c r="P22" s="183"/>
      <c r="Q22" s="185"/>
      <c r="T22" s="239"/>
      <c r="U22" s="183"/>
      <c r="V22" s="185"/>
      <c r="AF22" s="8"/>
      <c r="AP22" s="17" t="s">
        <v>25</v>
      </c>
      <c r="AQ22" s="7" t="str">
        <f>IF(C5 = "D","0"," ")</f>
        <v xml:space="preserve"> </v>
      </c>
    </row>
    <row r="23" spans="1:52" ht="19.5" customHeight="1" x14ac:dyDescent="0.25">
      <c r="A23" s="197">
        <v>10</v>
      </c>
      <c r="B23" s="194" t="s">
        <v>182</v>
      </c>
      <c r="C23" s="190" t="s">
        <v>156</v>
      </c>
      <c r="D23" s="191"/>
      <c r="E23" s="46"/>
      <c r="F23" s="190" t="s">
        <v>210</v>
      </c>
      <c r="G23" s="191"/>
      <c r="H23" s="46"/>
      <c r="I23" s="190" t="s">
        <v>154</v>
      </c>
      <c r="J23" s="191"/>
      <c r="K23" s="46"/>
      <c r="L23" s="190" t="s">
        <v>155</v>
      </c>
      <c r="M23" s="191"/>
      <c r="N23" s="46"/>
      <c r="O23" s="192">
        <f>SUM(E24+H24+K24+N24)</f>
        <v>23</v>
      </c>
      <c r="P23" s="182">
        <f>SUM(D24+G24+J24+M24)</f>
        <v>102575</v>
      </c>
      <c r="Q23" s="184">
        <f>AD15</f>
        <v>6</v>
      </c>
      <c r="T23" s="180">
        <f>O23+'15 družstiev Pretek č. 1'!O23</f>
        <v>44.5</v>
      </c>
      <c r="U23" s="182">
        <f>P23+'15 družstiev Pretek č. 1'!P23</f>
        <v>188800</v>
      </c>
      <c r="V23" s="184">
        <f>AZ15</f>
        <v>7</v>
      </c>
      <c r="AF23" s="8"/>
      <c r="AP23" s="17" t="s">
        <v>26</v>
      </c>
    </row>
    <row r="24" spans="1:52" ht="19.5" customHeight="1" thickBot="1" x14ac:dyDescent="0.3">
      <c r="A24" s="197"/>
      <c r="B24" s="195"/>
      <c r="C24" s="21">
        <v>7</v>
      </c>
      <c r="D24" s="22">
        <v>18975</v>
      </c>
      <c r="E24" s="23">
        <f>IF(ISBLANK(D24),0,IF(ISBLANK(C23),0,IF(E23 = "D",MAX($A$5:$A$34) + 2,AH15)))</f>
        <v>8</v>
      </c>
      <c r="F24" s="178">
        <v>2</v>
      </c>
      <c r="G24" s="22">
        <v>57625</v>
      </c>
      <c r="H24" s="23">
        <f>IF(ISBLANK(G24),0,IF(ISBLANK(F23),0,IF(H23 = "D",MAX($A$5:$A$34) + 2,AL15)))</f>
        <v>1</v>
      </c>
      <c r="I24" s="21">
        <v>4</v>
      </c>
      <c r="J24" s="22">
        <v>16300</v>
      </c>
      <c r="K24" s="23">
        <f>IF(ISBLANK(J24),0,IF(ISBLANK(I23),0,IF(K23 = "D",MAX($A$5:$A$34) + 2,AP15)))</f>
        <v>5</v>
      </c>
      <c r="L24" s="178">
        <v>4</v>
      </c>
      <c r="M24" s="22">
        <v>9675</v>
      </c>
      <c r="N24" s="23">
        <f>IF(ISBLANK(M24),0,IF(ISBLANK(L23),0,IF(N23 = "D",MAX($A$5:$A$34) + 2,AT15)))</f>
        <v>9</v>
      </c>
      <c r="O24" s="193"/>
      <c r="P24" s="183"/>
      <c r="Q24" s="185"/>
      <c r="T24" s="239"/>
      <c r="U24" s="183"/>
      <c r="V24" s="185"/>
      <c r="AF24" s="8"/>
    </row>
    <row r="25" spans="1:52" ht="19.5" customHeight="1" x14ac:dyDescent="0.25">
      <c r="A25" s="186">
        <v>11</v>
      </c>
      <c r="B25" s="194" t="s">
        <v>187</v>
      </c>
      <c r="C25" s="190" t="s">
        <v>130</v>
      </c>
      <c r="D25" s="191"/>
      <c r="E25" s="46"/>
      <c r="F25" s="190" t="s">
        <v>132</v>
      </c>
      <c r="G25" s="191"/>
      <c r="H25" s="46"/>
      <c r="I25" s="190" t="s">
        <v>131</v>
      </c>
      <c r="J25" s="191"/>
      <c r="K25" s="46"/>
      <c r="L25" s="190" t="s">
        <v>133</v>
      </c>
      <c r="M25" s="191"/>
      <c r="N25" s="46"/>
      <c r="O25" s="192">
        <f>SUM(E26+H26+K26+N26)</f>
        <v>24</v>
      </c>
      <c r="P25" s="182">
        <f>SUM(D26+G26+J26+M26)</f>
        <v>78375</v>
      </c>
      <c r="Q25" s="184">
        <f>AD16</f>
        <v>7</v>
      </c>
      <c r="T25" s="180">
        <f>O25+'15 družstiev Pretek č. 1'!O25</f>
        <v>39</v>
      </c>
      <c r="U25" s="182">
        <f>P25+'15 družstiev Pretek č. 1'!P25</f>
        <v>186150</v>
      </c>
      <c r="V25" s="184">
        <f>AZ16</f>
        <v>5</v>
      </c>
      <c r="AF25" s="8"/>
    </row>
    <row r="26" spans="1:52" ht="19.5" customHeight="1" thickBot="1" x14ac:dyDescent="0.3">
      <c r="A26" s="187"/>
      <c r="B26" s="195"/>
      <c r="C26" s="21">
        <v>5</v>
      </c>
      <c r="D26" s="22">
        <v>31075</v>
      </c>
      <c r="E26" s="23">
        <f>IF(ISBLANK(D26),0,IF(ISBLANK(C25),0,IF(E25 = "D",MAX($A$5:$A$34) + 2,AH16)))</f>
        <v>3</v>
      </c>
      <c r="F26" s="21">
        <v>11</v>
      </c>
      <c r="G26" s="22">
        <v>15525</v>
      </c>
      <c r="H26" s="23">
        <f>IF(ISBLANK(G26),0,IF(ISBLANK(F25),0,IF(H25 = "D",MAX($A$5:$A$34) + 2,AL16)))</f>
        <v>8</v>
      </c>
      <c r="I26" s="21">
        <v>7</v>
      </c>
      <c r="J26" s="22">
        <v>10525</v>
      </c>
      <c r="K26" s="23">
        <f>IF(ISBLANK(J26),0,IF(ISBLANK(I25),0,IF(K25 = "D",MAX($A$5:$A$34) + 2,AP16)))</f>
        <v>9</v>
      </c>
      <c r="L26" s="21">
        <v>9</v>
      </c>
      <c r="M26" s="22">
        <v>21250</v>
      </c>
      <c r="N26" s="23">
        <f>IF(ISBLANK(M26),0,IF(ISBLANK(L25),0,IF(N25 = "D",MAX($A$5:$A$34) + 2,AT16)))</f>
        <v>4</v>
      </c>
      <c r="O26" s="193"/>
      <c r="P26" s="183"/>
      <c r="Q26" s="185"/>
      <c r="T26" s="239"/>
      <c r="U26" s="183"/>
      <c r="V26" s="185"/>
      <c r="AF26" s="8"/>
    </row>
    <row r="27" spans="1:52" ht="19.5" hidden="1" customHeight="1" x14ac:dyDescent="0.25">
      <c r="A27" s="186">
        <v>12</v>
      </c>
      <c r="B27" s="194"/>
      <c r="C27" s="190" t="s">
        <v>37</v>
      </c>
      <c r="D27" s="191"/>
      <c r="E27" s="46"/>
      <c r="F27" s="190" t="s">
        <v>213</v>
      </c>
      <c r="G27" s="191"/>
      <c r="H27" s="46"/>
      <c r="I27" s="190" t="s">
        <v>214</v>
      </c>
      <c r="J27" s="191"/>
      <c r="K27" s="46"/>
      <c r="L27" s="190" t="s">
        <v>222</v>
      </c>
      <c r="M27" s="191"/>
      <c r="N27" s="46"/>
      <c r="O27" s="192">
        <f>SUM(E28+H28+K28+N28)</f>
        <v>51</v>
      </c>
      <c r="P27" s="182">
        <f>SUM(D28+G28+J28+M28)</f>
        <v>-16</v>
      </c>
      <c r="Q27" s="184">
        <f>AD17</f>
        <v>12</v>
      </c>
      <c r="T27" s="180">
        <f>O27+'15 družstiev Pretek č. 1'!O27</f>
        <v>102</v>
      </c>
      <c r="U27" s="182">
        <f>P27+'15 družstiev Pretek č. 1'!P27</f>
        <v>-32</v>
      </c>
      <c r="V27" s="184">
        <f>AZ17</f>
        <v>12</v>
      </c>
      <c r="AF27" s="8"/>
    </row>
    <row r="28" spans="1:52" ht="19.5" hidden="1" customHeight="1" thickBot="1" x14ac:dyDescent="0.3">
      <c r="A28" s="187"/>
      <c r="B28" s="195"/>
      <c r="C28" s="21"/>
      <c r="D28" s="22">
        <v>-4</v>
      </c>
      <c r="E28" s="23">
        <f>IF(ISBLANK(D28),0,IF(ISBLANK(C27),0,IF(E27 = "D",MAX($A$5:$A$34) + 2,AH17)))</f>
        <v>12.75</v>
      </c>
      <c r="F28" s="21"/>
      <c r="G28" s="22">
        <v>-4</v>
      </c>
      <c r="H28" s="23">
        <f>IF(ISBLANK(G28),0,IF(ISBLANK(F27),0,IF(H27 = "D",MAX($A$5:$A$34) + 2,AL17)))</f>
        <v>12.75</v>
      </c>
      <c r="I28" s="21"/>
      <c r="J28" s="22">
        <v>-4</v>
      </c>
      <c r="K28" s="23">
        <f>IF(ISBLANK(J28),0,IF(ISBLANK(I27),0,IF(K27 = "D",MAX($A$5:$A$34) + 2,AP17)))</f>
        <v>12.75</v>
      </c>
      <c r="L28" s="21"/>
      <c r="M28" s="22">
        <v>-4</v>
      </c>
      <c r="N28" s="23">
        <f>IF(ISBLANK(M28),0,IF(ISBLANK(L27),0,IF(N27 = "D",MAX($A$5:$A$34) + 2,AT17)))</f>
        <v>12.75</v>
      </c>
      <c r="O28" s="193"/>
      <c r="P28" s="183"/>
      <c r="Q28" s="185"/>
      <c r="T28" s="239"/>
      <c r="U28" s="183"/>
      <c r="V28" s="185"/>
      <c r="AF28" s="8"/>
    </row>
    <row r="29" spans="1:52" ht="19.5" hidden="1" customHeight="1" x14ac:dyDescent="0.25">
      <c r="A29" s="186">
        <v>13</v>
      </c>
      <c r="B29" s="194"/>
      <c r="C29" s="190" t="s">
        <v>223</v>
      </c>
      <c r="D29" s="191"/>
      <c r="E29" s="46"/>
      <c r="F29" s="190" t="s">
        <v>215</v>
      </c>
      <c r="G29" s="191"/>
      <c r="H29" s="46"/>
      <c r="I29" s="190" t="s">
        <v>216</v>
      </c>
      <c r="J29" s="191"/>
      <c r="K29" s="46"/>
      <c r="L29" s="190" t="s">
        <v>217</v>
      </c>
      <c r="M29" s="191"/>
      <c r="N29" s="46"/>
      <c r="O29" s="192">
        <f t="shared" ref="O29" si="21">SUM(E30+H30+K30+N30)</f>
        <v>51</v>
      </c>
      <c r="P29" s="182">
        <f t="shared" ref="P29" si="22">SUM(D30+G30+J30+M30)</f>
        <v>-16</v>
      </c>
      <c r="Q29" s="184">
        <f>AD18</f>
        <v>12</v>
      </c>
      <c r="T29" s="180">
        <f>O29+'15 družstiev Pretek č. 1'!O29</f>
        <v>102</v>
      </c>
      <c r="U29" s="182">
        <f>P29+'15 družstiev Pretek č. 1'!P29</f>
        <v>-32</v>
      </c>
      <c r="V29" s="184">
        <f>AZ18</f>
        <v>12</v>
      </c>
      <c r="AF29" s="8"/>
    </row>
    <row r="30" spans="1:52" ht="19.5" hidden="1" customHeight="1" thickBot="1" x14ac:dyDescent="0.3">
      <c r="A30" s="187"/>
      <c r="B30" s="195"/>
      <c r="C30" s="21"/>
      <c r="D30" s="22">
        <v>-4</v>
      </c>
      <c r="E30" s="23">
        <f>IF(ISBLANK(D30),0,IF(ISBLANK(C29),0,IF(E29 = "D",MAX($A$5:$A$34) + 2,AH18)))</f>
        <v>12.75</v>
      </c>
      <c r="F30" s="21"/>
      <c r="G30" s="22">
        <v>-4</v>
      </c>
      <c r="H30" s="23">
        <f>IF(ISBLANK(G30),0,IF(ISBLANK(F29),0,IF(H29 = "D",MAX($A$5:$A$34) + 2,AL18)))</f>
        <v>12.75</v>
      </c>
      <c r="I30" s="21"/>
      <c r="J30" s="22">
        <v>-4</v>
      </c>
      <c r="K30" s="23">
        <f>IF(ISBLANK(J30),0,IF(ISBLANK(I29),0,IF(K29 = "D",MAX($A$5:$A$34) + 2,AP18)))</f>
        <v>12.75</v>
      </c>
      <c r="L30" s="21"/>
      <c r="M30" s="22">
        <v>-4</v>
      </c>
      <c r="N30" s="23">
        <f>IF(ISBLANK(M30),0,IF(ISBLANK(L29),0,IF(N29 = "D",MAX($A$5:$A$34) + 2,AT18)))</f>
        <v>12.75</v>
      </c>
      <c r="O30" s="193"/>
      <c r="P30" s="183"/>
      <c r="Q30" s="185"/>
      <c r="T30" s="239"/>
      <c r="U30" s="183"/>
      <c r="V30" s="185"/>
      <c r="AF30" s="8"/>
    </row>
    <row r="31" spans="1:52" ht="19.5" hidden="1" customHeight="1" x14ac:dyDescent="0.25">
      <c r="A31" s="186">
        <v>14</v>
      </c>
      <c r="B31" s="194"/>
      <c r="C31" s="190" t="s">
        <v>218</v>
      </c>
      <c r="D31" s="191"/>
      <c r="E31" s="46"/>
      <c r="F31" s="190" t="s">
        <v>219</v>
      </c>
      <c r="G31" s="191"/>
      <c r="H31" s="46"/>
      <c r="I31" s="190" t="s">
        <v>220</v>
      </c>
      <c r="J31" s="191"/>
      <c r="K31" s="46"/>
      <c r="L31" s="190" t="s">
        <v>221</v>
      </c>
      <c r="M31" s="191"/>
      <c r="N31" s="46"/>
      <c r="O31" s="192">
        <f t="shared" ref="O31" si="23">SUM(E32+H32+K32+N32)</f>
        <v>51</v>
      </c>
      <c r="P31" s="182">
        <f t="shared" ref="P31" si="24">SUM(D32+G32+J32+M32)</f>
        <v>-16</v>
      </c>
      <c r="Q31" s="184">
        <f>AD19</f>
        <v>12</v>
      </c>
      <c r="T31" s="180">
        <f>O31+'15 družstiev Pretek č. 1'!O31</f>
        <v>102</v>
      </c>
      <c r="U31" s="182">
        <f>P31+'15 družstiev Pretek č. 1'!P31</f>
        <v>-32</v>
      </c>
      <c r="V31" s="184">
        <f>AZ19</f>
        <v>12</v>
      </c>
      <c r="AF31" s="8"/>
    </row>
    <row r="32" spans="1:52" ht="19.5" hidden="1" customHeight="1" thickBot="1" x14ac:dyDescent="0.3">
      <c r="A32" s="187"/>
      <c r="B32" s="195"/>
      <c r="C32" s="21"/>
      <c r="D32" s="22">
        <v>-4</v>
      </c>
      <c r="E32" s="23">
        <f>IF(ISBLANK(D32),0,IF(ISBLANK(C31),0,IF(E31 = "D",MAX($A$5:$A$34) + 2,AH19)))</f>
        <v>12.75</v>
      </c>
      <c r="F32" s="21"/>
      <c r="G32" s="22">
        <v>-4</v>
      </c>
      <c r="H32" s="23">
        <f>IF(ISBLANK(G32),0,IF(ISBLANK(F31),0,IF(H31 = "D",MAX($A$5:$A$34) + 2,AL19)))</f>
        <v>12.75</v>
      </c>
      <c r="I32" s="21"/>
      <c r="J32" s="22">
        <v>-4</v>
      </c>
      <c r="K32" s="23">
        <f>IF(ISBLANK(J32),0,IF(ISBLANK(I31),0,IF(K31 = "D",MAX($A$5:$A$34) + 2,AP19)))</f>
        <v>12.75</v>
      </c>
      <c r="L32" s="21"/>
      <c r="M32" s="22">
        <v>-4</v>
      </c>
      <c r="N32" s="23">
        <f>IF(ISBLANK(M32),0,IF(ISBLANK(L31),0,IF(N31 = "D",MAX($A$5:$A$34) + 2,AT19)))</f>
        <v>12.75</v>
      </c>
      <c r="O32" s="193"/>
      <c r="P32" s="183"/>
      <c r="Q32" s="185"/>
      <c r="T32" s="239"/>
      <c r="U32" s="183"/>
      <c r="V32" s="185"/>
      <c r="AF32" s="8"/>
    </row>
    <row r="33" spans="1:32" ht="19.5" hidden="1" customHeight="1" x14ac:dyDescent="0.25">
      <c r="A33" s="186">
        <v>15</v>
      </c>
      <c r="B33" s="188" t="s">
        <v>157</v>
      </c>
      <c r="C33" s="190" t="s">
        <v>158</v>
      </c>
      <c r="D33" s="191"/>
      <c r="E33" s="46"/>
      <c r="F33" s="190" t="s">
        <v>159</v>
      </c>
      <c r="G33" s="191"/>
      <c r="H33" s="46"/>
      <c r="I33" s="190" t="s">
        <v>160</v>
      </c>
      <c r="J33" s="191"/>
      <c r="K33" s="46"/>
      <c r="L33" s="190" t="s">
        <v>161</v>
      </c>
      <c r="M33" s="191"/>
      <c r="N33" s="46"/>
      <c r="O33" s="192">
        <f t="shared" ref="O33" si="25">SUM(E34+H34+K34+N34)</f>
        <v>51</v>
      </c>
      <c r="P33" s="182">
        <f t="shared" ref="P33" si="26">SUM(D34+G34+J34+M34)</f>
        <v>-16</v>
      </c>
      <c r="Q33" s="184">
        <f>AD20</f>
        <v>12</v>
      </c>
      <c r="T33" s="180">
        <f>O33+'15 družstiev Pretek č. 1'!O33</f>
        <v>102</v>
      </c>
      <c r="U33" s="182">
        <f>P33+'15 družstiev Pretek č. 1'!P33</f>
        <v>-32</v>
      </c>
      <c r="V33" s="184">
        <f>AZ20</f>
        <v>12</v>
      </c>
      <c r="AF33" s="8"/>
    </row>
    <row r="34" spans="1:32" ht="19.5" hidden="1" customHeight="1" thickBot="1" x14ac:dyDescent="0.3">
      <c r="A34" s="187"/>
      <c r="B34" s="189"/>
      <c r="C34" s="21"/>
      <c r="D34" s="22">
        <v>-4</v>
      </c>
      <c r="E34" s="23">
        <f>IF(ISBLANK(D34),0,IF(ISBLANK(C33),0,IF(E33 = "D",MAX($A$5:$A$34) + 2,AH20)))</f>
        <v>12.75</v>
      </c>
      <c r="F34" s="21"/>
      <c r="G34" s="22">
        <v>-4</v>
      </c>
      <c r="H34" s="23">
        <f>IF(ISBLANK(G34),0,IF(ISBLANK(F33),0,IF(H33 = "D",MAX($A$5:$A$34) + 2,AL20)))</f>
        <v>12.75</v>
      </c>
      <c r="I34" s="21"/>
      <c r="J34" s="22">
        <v>-4</v>
      </c>
      <c r="K34" s="23">
        <f>IF(ISBLANK(J34),0,IF(ISBLANK(I33),0,IF(K33 = "D",MAX($A$5:$A$34) + 2,AP20)))</f>
        <v>12.75</v>
      </c>
      <c r="L34" s="21"/>
      <c r="M34" s="22">
        <v>-4</v>
      </c>
      <c r="N34" s="23">
        <f>IF(ISBLANK(M34),0,IF(ISBLANK(L33),0,IF(N33 = "D",MAX($A$5:$A$34) + 2,AT20)))</f>
        <v>12.75</v>
      </c>
      <c r="O34" s="193"/>
      <c r="P34" s="183"/>
      <c r="Q34" s="185"/>
      <c r="T34" s="239"/>
      <c r="U34" s="183"/>
      <c r="V34" s="185"/>
      <c r="AF34" s="8"/>
    </row>
    <row r="35" spans="1:32" ht="27.9" customHeight="1" x14ac:dyDescent="0.3">
      <c r="A35" s="238" t="s">
        <v>234</v>
      </c>
      <c r="B35" s="238"/>
      <c r="C35" s="238"/>
      <c r="D35" s="238"/>
      <c r="E35" s="238"/>
      <c r="F35" s="238"/>
      <c r="G35" s="238"/>
      <c r="H35" s="238"/>
      <c r="I35" s="238"/>
      <c r="J35" s="238"/>
      <c r="K35" s="238"/>
      <c r="L35" s="238"/>
      <c r="M35" s="238"/>
      <c r="N35" s="238"/>
      <c r="O35" s="238"/>
      <c r="P35" s="238"/>
      <c r="Q35" s="238"/>
      <c r="R35" s="53"/>
      <c r="S35" s="53"/>
      <c r="AF35" s="8"/>
    </row>
    <row r="36" spans="1:32" x14ac:dyDescent="0.25">
      <c r="AF36" s="8"/>
    </row>
    <row r="37" spans="1:32" x14ac:dyDescent="0.25">
      <c r="AF37" s="8"/>
    </row>
  </sheetData>
  <sheetProtection selectLockedCells="1"/>
  <mergeCells count="233">
    <mergeCell ref="Q2:Q4"/>
    <mergeCell ref="C3:E3"/>
    <mergeCell ref="F3:H3"/>
    <mergeCell ref="I3:K3"/>
    <mergeCell ref="L3:N3"/>
    <mergeCell ref="C1:I1"/>
    <mergeCell ref="J1:M1"/>
    <mergeCell ref="N1:Q1"/>
    <mergeCell ref="A5:A6"/>
    <mergeCell ref="B5:B6"/>
    <mergeCell ref="C5:D5"/>
    <mergeCell ref="F5:G5"/>
    <mergeCell ref="I5:J5"/>
    <mergeCell ref="A1:B1"/>
    <mergeCell ref="A2:A4"/>
    <mergeCell ref="B2:B4"/>
    <mergeCell ref="C2:E2"/>
    <mergeCell ref="F2:H2"/>
    <mergeCell ref="I2:K2"/>
    <mergeCell ref="L2:N2"/>
    <mergeCell ref="O2:O4"/>
    <mergeCell ref="P2:P4"/>
    <mergeCell ref="AI5:AL5"/>
    <mergeCell ref="AM5:AP5"/>
    <mergeCell ref="AQ5:AT5"/>
    <mergeCell ref="A7:A8"/>
    <mergeCell ref="B7:B8"/>
    <mergeCell ref="C7:D7"/>
    <mergeCell ref="F7:G7"/>
    <mergeCell ref="I7:J7"/>
    <mergeCell ref="L7:M7"/>
    <mergeCell ref="O7:O8"/>
    <mergeCell ref="L5:M5"/>
    <mergeCell ref="O5:O6"/>
    <mergeCell ref="P5:P6"/>
    <mergeCell ref="Q5:Q6"/>
    <mergeCell ref="Y5:AD5"/>
    <mergeCell ref="AE5:AH5"/>
    <mergeCell ref="P7:P8"/>
    <mergeCell ref="Q7:Q8"/>
    <mergeCell ref="A9:A10"/>
    <mergeCell ref="C9:D9"/>
    <mergeCell ref="F9:G9"/>
    <mergeCell ref="I9:J9"/>
    <mergeCell ref="L9:M9"/>
    <mergeCell ref="O9:O10"/>
    <mergeCell ref="P9:P10"/>
    <mergeCell ref="Q9:Q10"/>
    <mergeCell ref="A11:A12"/>
    <mergeCell ref="B11:B12"/>
    <mergeCell ref="C11:D11"/>
    <mergeCell ref="F11:G11"/>
    <mergeCell ref="I11:J11"/>
    <mergeCell ref="L11:M11"/>
    <mergeCell ref="O11:O12"/>
    <mergeCell ref="P11:P12"/>
    <mergeCell ref="Q11:Q12"/>
    <mergeCell ref="B9:B10"/>
    <mergeCell ref="O13:O14"/>
    <mergeCell ref="P13:P14"/>
    <mergeCell ref="Q13:Q14"/>
    <mergeCell ref="A15:A16"/>
    <mergeCell ref="B15:B16"/>
    <mergeCell ref="C15:D15"/>
    <mergeCell ref="F15:G15"/>
    <mergeCell ref="I15:J15"/>
    <mergeCell ref="L15:M15"/>
    <mergeCell ref="O15:O16"/>
    <mergeCell ref="A13:A14"/>
    <mergeCell ref="C13:D13"/>
    <mergeCell ref="F13:G13"/>
    <mergeCell ref="I13:J13"/>
    <mergeCell ref="L13:M13"/>
    <mergeCell ref="P15:P16"/>
    <mergeCell ref="Q15:Q16"/>
    <mergeCell ref="B13:B14"/>
    <mergeCell ref="A17:A18"/>
    <mergeCell ref="B17:B18"/>
    <mergeCell ref="C17:D17"/>
    <mergeCell ref="F17:G17"/>
    <mergeCell ref="I17:J17"/>
    <mergeCell ref="L17:M17"/>
    <mergeCell ref="O17:O18"/>
    <mergeCell ref="P17:P18"/>
    <mergeCell ref="Q17:Q18"/>
    <mergeCell ref="A19:A20"/>
    <mergeCell ref="B19:B20"/>
    <mergeCell ref="C19:D19"/>
    <mergeCell ref="F19:G19"/>
    <mergeCell ref="I19:J19"/>
    <mergeCell ref="L19:M19"/>
    <mergeCell ref="O19:O20"/>
    <mergeCell ref="P19:P20"/>
    <mergeCell ref="Q19:Q20"/>
    <mergeCell ref="O21:O22"/>
    <mergeCell ref="P21:P22"/>
    <mergeCell ref="Q21:Q22"/>
    <mergeCell ref="A23:A24"/>
    <mergeCell ref="B23:B24"/>
    <mergeCell ref="C23:D23"/>
    <mergeCell ref="F23:G23"/>
    <mergeCell ref="I23:J23"/>
    <mergeCell ref="L23:M23"/>
    <mergeCell ref="O23:O24"/>
    <mergeCell ref="A21:A22"/>
    <mergeCell ref="B21:B22"/>
    <mergeCell ref="C21:D21"/>
    <mergeCell ref="F21:G21"/>
    <mergeCell ref="I21:J21"/>
    <mergeCell ref="L21:M21"/>
    <mergeCell ref="O27:O28"/>
    <mergeCell ref="P27:P28"/>
    <mergeCell ref="Q27:Q28"/>
    <mergeCell ref="P23:P24"/>
    <mergeCell ref="Q23:Q24"/>
    <mergeCell ref="A25:A26"/>
    <mergeCell ref="C25:D25"/>
    <mergeCell ref="F25:G25"/>
    <mergeCell ref="I25:J25"/>
    <mergeCell ref="L25:M25"/>
    <mergeCell ref="O25:O26"/>
    <mergeCell ref="P25:P26"/>
    <mergeCell ref="B25:B26"/>
    <mergeCell ref="B27:B28"/>
    <mergeCell ref="AI2:AI4"/>
    <mergeCell ref="X2:X4"/>
    <mergeCell ref="Y2:Y4"/>
    <mergeCell ref="Z2:Z4"/>
    <mergeCell ref="AA2:AA4"/>
    <mergeCell ref="AB2:AB4"/>
    <mergeCell ref="AC2:AC4"/>
    <mergeCell ref="A35:Q35"/>
    <mergeCell ref="T1:V1"/>
    <mergeCell ref="T2:T4"/>
    <mergeCell ref="U2:U4"/>
    <mergeCell ref="V2:V4"/>
    <mergeCell ref="W2:W4"/>
    <mergeCell ref="T9:T10"/>
    <mergeCell ref="U9:U10"/>
    <mergeCell ref="V9:V10"/>
    <mergeCell ref="T11:T12"/>
    <mergeCell ref="Q25:Q26"/>
    <mergeCell ref="A27:A28"/>
    <mergeCell ref="C27:D27"/>
    <mergeCell ref="F27:G27"/>
    <mergeCell ref="I27:J27"/>
    <mergeCell ref="L27:M27"/>
    <mergeCell ref="T17:T18"/>
    <mergeCell ref="AV2:AV4"/>
    <mergeCell ref="T5:T6"/>
    <mergeCell ref="U5:U6"/>
    <mergeCell ref="V5:V6"/>
    <mergeCell ref="T7:T8"/>
    <mergeCell ref="U7:U8"/>
    <mergeCell ref="V7:V8"/>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U17:U18"/>
    <mergeCell ref="V17:V18"/>
    <mergeCell ref="T19:T20"/>
    <mergeCell ref="U19:U20"/>
    <mergeCell ref="V19:V20"/>
    <mergeCell ref="U11:U12"/>
    <mergeCell ref="V11:V12"/>
    <mergeCell ref="T13:T14"/>
    <mergeCell ref="U13:U14"/>
    <mergeCell ref="V13:V14"/>
    <mergeCell ref="T15:T16"/>
    <mergeCell ref="U15:U16"/>
    <mergeCell ref="V15:V16"/>
    <mergeCell ref="T25:T26"/>
    <mergeCell ref="U25:U26"/>
    <mergeCell ref="V25:V26"/>
    <mergeCell ref="T27:T28"/>
    <mergeCell ref="U27:U28"/>
    <mergeCell ref="V27:V28"/>
    <mergeCell ref="T21:T22"/>
    <mergeCell ref="U21:U22"/>
    <mergeCell ref="V21:V22"/>
    <mergeCell ref="T23:T24"/>
    <mergeCell ref="U23:U24"/>
    <mergeCell ref="V23:V24"/>
    <mergeCell ref="T29:T30"/>
    <mergeCell ref="U29:U30"/>
    <mergeCell ref="V29:V30"/>
    <mergeCell ref="A31:A32"/>
    <mergeCell ref="B31:B32"/>
    <mergeCell ref="C31:D31"/>
    <mergeCell ref="F31:G31"/>
    <mergeCell ref="I31:J31"/>
    <mergeCell ref="L31:M31"/>
    <mergeCell ref="O31:O32"/>
    <mergeCell ref="P31:P32"/>
    <mergeCell ref="Q31:Q32"/>
    <mergeCell ref="T31:T32"/>
    <mergeCell ref="U31:U32"/>
    <mergeCell ref="V31:V32"/>
    <mergeCell ref="A29:A30"/>
    <mergeCell ref="B29:B30"/>
    <mergeCell ref="C29:D29"/>
    <mergeCell ref="F29:G29"/>
    <mergeCell ref="I29:J29"/>
    <mergeCell ref="L29:M29"/>
    <mergeCell ref="O29:O30"/>
    <mergeCell ref="P29:P30"/>
    <mergeCell ref="Q29:Q30"/>
    <mergeCell ref="T33:T34"/>
    <mergeCell ref="U33:U34"/>
    <mergeCell ref="V33:V34"/>
    <mergeCell ref="A33:A34"/>
    <mergeCell ref="B33:B34"/>
    <mergeCell ref="C33:D33"/>
    <mergeCell ref="F33:G33"/>
    <mergeCell ref="I33:J33"/>
    <mergeCell ref="L33:M33"/>
    <mergeCell ref="O33:O34"/>
    <mergeCell ref="P33:P34"/>
    <mergeCell ref="Q33:Q34"/>
  </mergeCells>
  <conditionalFormatting sqref="C5 C6:D6 C8:D8 C10:D10 C12:D12 C14:D14 C16:D16 C18:D18 C20:D20 C22:D22 C24:D24 C26:D26 C28:D28 C30:D30 C32:D32 C34:D34">
    <cfRule type="containsBlanks" dxfId="398" priority="43">
      <formula>LEN(TRIM(C5))=0</formula>
    </cfRule>
  </conditionalFormatting>
  <conditionalFormatting sqref="C7">
    <cfRule type="containsBlanks" dxfId="397" priority="44">
      <formula>LEN(TRIM(C7))=0</formula>
    </cfRule>
  </conditionalFormatting>
  <conditionalFormatting sqref="C9">
    <cfRule type="containsBlanks" dxfId="396" priority="45">
      <formula>LEN(TRIM(C9))=0</formula>
    </cfRule>
  </conditionalFormatting>
  <conditionalFormatting sqref="C11">
    <cfRule type="containsBlanks" dxfId="395" priority="46">
      <formula>LEN(TRIM(C11))=0</formula>
    </cfRule>
  </conditionalFormatting>
  <conditionalFormatting sqref="C13">
    <cfRule type="containsBlanks" dxfId="394" priority="47">
      <formula>LEN(TRIM(C13))=0</formula>
    </cfRule>
  </conditionalFormatting>
  <conditionalFormatting sqref="C15">
    <cfRule type="containsBlanks" dxfId="393" priority="48">
      <formula>LEN(TRIM(C15))=0</formula>
    </cfRule>
  </conditionalFormatting>
  <conditionalFormatting sqref="C17">
    <cfRule type="containsBlanks" dxfId="392" priority="49">
      <formula>LEN(TRIM(C17))=0</formula>
    </cfRule>
  </conditionalFormatting>
  <conditionalFormatting sqref="C19">
    <cfRule type="containsBlanks" dxfId="391" priority="50">
      <formula>LEN(TRIM(C19))=0</formula>
    </cfRule>
  </conditionalFormatting>
  <conditionalFormatting sqref="C21">
    <cfRule type="containsBlanks" dxfId="390" priority="51">
      <formula>LEN(TRIM(C21))=0</formula>
    </cfRule>
  </conditionalFormatting>
  <conditionalFormatting sqref="C23">
    <cfRule type="containsBlanks" dxfId="389" priority="52">
      <formula>LEN(TRIM(C23))=0</formula>
    </cfRule>
  </conditionalFormatting>
  <conditionalFormatting sqref="C25">
    <cfRule type="containsBlanks" dxfId="388" priority="53">
      <formula>LEN(TRIM(C25))=0</formula>
    </cfRule>
  </conditionalFormatting>
  <conditionalFormatting sqref="C27">
    <cfRule type="containsBlanks" dxfId="387" priority="54">
      <formula>LEN(TRIM(C27))=0</formula>
    </cfRule>
  </conditionalFormatting>
  <conditionalFormatting sqref="C29 C31 C33">
    <cfRule type="containsBlanks" dxfId="386" priority="42">
      <formula>LEN(TRIM(C29))=0</formula>
    </cfRule>
  </conditionalFormatting>
  <conditionalFormatting sqref="E5:E34 H5:H34 K5:K34 N5:N34">
    <cfRule type="containsBlanks" dxfId="381" priority="128">
      <formula>LEN(TRIM(E5))=0</formula>
    </cfRule>
  </conditionalFormatting>
  <conditionalFormatting sqref="F5 F6:G6 F8:G8 F10:G10 F12:G12 F14:G14 F16:G16 F18:G18 F20:G20 F22:G22 F24:G24 F26:G26">
    <cfRule type="containsBlanks" dxfId="376" priority="30">
      <formula>LEN(TRIM(F5))=0</formula>
    </cfRule>
  </conditionalFormatting>
  <conditionalFormatting sqref="F7">
    <cfRule type="containsBlanks" dxfId="375" priority="31">
      <formula>LEN(TRIM(F7))=0</formula>
    </cfRule>
  </conditionalFormatting>
  <conditionalFormatting sqref="F9">
    <cfRule type="containsBlanks" dxfId="374" priority="32">
      <formula>LEN(TRIM(F9))=0</formula>
    </cfRule>
  </conditionalFormatting>
  <conditionalFormatting sqref="F11">
    <cfRule type="containsBlanks" dxfId="373" priority="33">
      <formula>LEN(TRIM(F11))=0</formula>
    </cfRule>
  </conditionalFormatting>
  <conditionalFormatting sqref="F13">
    <cfRule type="containsBlanks" dxfId="372" priority="34">
      <formula>LEN(TRIM(F13))=0</formula>
    </cfRule>
  </conditionalFormatting>
  <conditionalFormatting sqref="F15">
    <cfRule type="containsBlanks" dxfId="371" priority="35">
      <formula>LEN(TRIM(F15))=0</formula>
    </cfRule>
  </conditionalFormatting>
  <conditionalFormatting sqref="F17">
    <cfRule type="containsBlanks" dxfId="370" priority="36">
      <formula>LEN(TRIM(F17))=0</formula>
    </cfRule>
  </conditionalFormatting>
  <conditionalFormatting sqref="F19">
    <cfRule type="containsBlanks" dxfId="369" priority="37">
      <formula>LEN(TRIM(F19))=0</formula>
    </cfRule>
  </conditionalFormatting>
  <conditionalFormatting sqref="F21">
    <cfRule type="containsBlanks" dxfId="368" priority="38">
      <formula>LEN(TRIM(F21))=0</formula>
    </cfRule>
  </conditionalFormatting>
  <conditionalFormatting sqref="F23">
    <cfRule type="containsBlanks" dxfId="367" priority="39">
      <formula>LEN(TRIM(F23))=0</formula>
    </cfRule>
  </conditionalFormatting>
  <conditionalFormatting sqref="F25">
    <cfRule type="containsBlanks" dxfId="366" priority="40">
      <formula>LEN(TRIM(F25))=0</formula>
    </cfRule>
  </conditionalFormatting>
  <conditionalFormatting sqref="F27:F34">
    <cfRule type="containsBlanks" dxfId="365" priority="29">
      <formula>LEN(TRIM(F27))=0</formula>
    </cfRule>
  </conditionalFormatting>
  <conditionalFormatting sqref="G28 J28 M28 G30 J30 M30 G32 J32 M32">
    <cfRule type="containsBlanks" dxfId="364" priority="1">
      <formula>LEN(TRIM(G28))=0</formula>
    </cfRule>
  </conditionalFormatting>
  <conditionalFormatting sqref="G34 J34 M34">
    <cfRule type="containsBlanks" dxfId="363" priority="2">
      <formula>LEN(TRIM(G34))=0</formula>
    </cfRule>
  </conditionalFormatting>
  <conditionalFormatting sqref="I5 I6:J6 I8:J8 I10:J10 I12:J12 I14:J14 I16:J16 I18:J18 I20:J20 I22:J22 I24:J24 I26:J26">
    <cfRule type="containsBlanks" dxfId="362" priority="17">
      <formula>LEN(TRIM(I5))=0</formula>
    </cfRule>
  </conditionalFormatting>
  <conditionalFormatting sqref="I7">
    <cfRule type="containsBlanks" dxfId="361" priority="18">
      <formula>LEN(TRIM(I7))=0</formula>
    </cfRule>
  </conditionalFormatting>
  <conditionalFormatting sqref="I9">
    <cfRule type="containsBlanks" dxfId="360" priority="19">
      <formula>LEN(TRIM(I9))=0</formula>
    </cfRule>
  </conditionalFormatting>
  <conditionalFormatting sqref="I11">
    <cfRule type="containsBlanks" dxfId="359" priority="20">
      <formula>LEN(TRIM(I11))=0</formula>
    </cfRule>
  </conditionalFormatting>
  <conditionalFormatting sqref="I13">
    <cfRule type="containsBlanks" dxfId="358" priority="21">
      <formula>LEN(TRIM(I13))=0</formula>
    </cfRule>
  </conditionalFormatting>
  <conditionalFormatting sqref="I15">
    <cfRule type="containsBlanks" dxfId="357" priority="22">
      <formula>LEN(TRIM(I15))=0</formula>
    </cfRule>
  </conditionalFormatting>
  <conditionalFormatting sqref="I17">
    <cfRule type="containsBlanks" dxfId="356" priority="23">
      <formula>LEN(TRIM(I17))=0</formula>
    </cfRule>
  </conditionalFormatting>
  <conditionalFormatting sqref="I19">
    <cfRule type="containsBlanks" dxfId="355" priority="24">
      <formula>LEN(TRIM(I19))=0</formula>
    </cfRule>
  </conditionalFormatting>
  <conditionalFormatting sqref="I21">
    <cfRule type="containsBlanks" dxfId="354" priority="25">
      <formula>LEN(TRIM(I21))=0</formula>
    </cfRule>
  </conditionalFormatting>
  <conditionalFormatting sqref="I23">
    <cfRule type="containsBlanks" dxfId="353" priority="26">
      <formula>LEN(TRIM(I23))=0</formula>
    </cfRule>
  </conditionalFormatting>
  <conditionalFormatting sqref="I25">
    <cfRule type="containsBlanks" dxfId="352" priority="27">
      <formula>LEN(TRIM(I25))=0</formula>
    </cfRule>
  </conditionalFormatting>
  <conditionalFormatting sqref="I27:I34">
    <cfRule type="containsBlanks" dxfId="351" priority="16">
      <formula>LEN(TRIM(I27))=0</formula>
    </cfRule>
  </conditionalFormatting>
  <conditionalFormatting sqref="L5 L6:M6 L8:M8 L10:M10 L12:M12 L14:M14 L16:M16 L18:M18 L20:M20 L22:M22 L24:M24 L26:M26">
    <cfRule type="containsBlanks" dxfId="350" priority="4">
      <formula>LEN(TRIM(L5))=0</formula>
    </cfRule>
  </conditionalFormatting>
  <conditionalFormatting sqref="L7">
    <cfRule type="containsBlanks" dxfId="349" priority="5">
      <formula>LEN(TRIM(L7))=0</formula>
    </cfRule>
  </conditionalFormatting>
  <conditionalFormatting sqref="L9">
    <cfRule type="containsBlanks" dxfId="348" priority="6">
      <formula>LEN(TRIM(L9))=0</formula>
    </cfRule>
  </conditionalFormatting>
  <conditionalFormatting sqref="L11">
    <cfRule type="containsBlanks" dxfId="347" priority="7">
      <formula>LEN(TRIM(L11))=0</formula>
    </cfRule>
  </conditionalFormatting>
  <conditionalFormatting sqref="L13">
    <cfRule type="containsBlanks" dxfId="346" priority="8">
      <formula>LEN(TRIM(L13))=0</formula>
    </cfRule>
  </conditionalFormatting>
  <conditionalFormatting sqref="L15">
    <cfRule type="containsBlanks" dxfId="345" priority="9">
      <formula>LEN(TRIM(L15))=0</formula>
    </cfRule>
  </conditionalFormatting>
  <conditionalFormatting sqref="L17">
    <cfRule type="containsBlanks" dxfId="344" priority="10">
      <formula>LEN(TRIM(L17))=0</formula>
    </cfRule>
  </conditionalFormatting>
  <conditionalFormatting sqref="L19">
    <cfRule type="containsBlanks" dxfId="343" priority="11">
      <formula>LEN(TRIM(L19))=0</formula>
    </cfRule>
  </conditionalFormatting>
  <conditionalFormatting sqref="L21">
    <cfRule type="containsBlanks" dxfId="342" priority="12">
      <formula>LEN(TRIM(L21))=0</formula>
    </cfRule>
  </conditionalFormatting>
  <conditionalFormatting sqref="L23">
    <cfRule type="containsBlanks" dxfId="341" priority="13">
      <formula>LEN(TRIM(L23))=0</formula>
    </cfRule>
  </conditionalFormatting>
  <conditionalFormatting sqref="L25">
    <cfRule type="containsBlanks" dxfId="340" priority="14">
      <formula>LEN(TRIM(L25))=0</formula>
    </cfRule>
  </conditionalFormatting>
  <conditionalFormatting sqref="L27:L34">
    <cfRule type="containsBlanks" dxfId="339" priority="3">
      <formula>LEN(TRIM(L27))=0</formula>
    </cfRule>
  </conditionalFormatting>
  <conditionalFormatting sqref="AQ22">
    <cfRule type="containsBlanks" dxfId="338" priority="181">
      <formula>LEN(TRIM(AQ22))=0</formula>
    </cfRule>
  </conditionalFormatting>
  <printOptions horizontalCentered="1" verticalCentered="1"/>
  <pageMargins left="0.19685039370078741" right="0.19685039370078741" top="0.19685039370078741" bottom="0.19685039370078741" header="0" footer="0"/>
  <pageSetup paperSize="9" scale="76" orientation="landscape" horizontalDpi="4294967293" verticalDpi="4294967293" r:id="rId1"/>
  <headerFooter alignWithMargins="0"/>
  <extLst>
    <ext xmlns:x14="http://schemas.microsoft.com/office/spreadsheetml/2009/9/main" uri="{78C0D931-6437-407d-A8EE-F0AAD7539E65}">
      <x14:conditionalFormattings>
        <x14:conditionalFormatting xmlns:xm="http://schemas.microsoft.com/office/excel/2006/main">
          <x14:cfRule type="cellIs" priority="125" operator="equal" id="{AB8EAAFA-3B52-4D92-BC36-4183C633156E}">
            <xm:f>'Zoznam tímov a pretekárov'!$B$40+'Zoznam tímov a pretekárov'!$B$35</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24" operator="equal" id="{8AC20AB5-0E93-45C3-A0F1-E2FED93DEA43}">
            <xm:f>'Zoznam tímov a pretekárov'!$B$41+'Zoznam tímov a pretekárov'!$B$36</xm:f>
            <x14:dxf>
              <fill>
                <patternFill>
                  <bgColor rgb="FFFF0000"/>
                </patternFill>
              </fill>
            </x14:dxf>
          </x14:cfRule>
          <xm:sqref>E5 E7 E9 E11 E13 E15 E17 E19 E21 E23 E25 E27</xm:sqref>
        </x14:conditionalFormatting>
        <x14:conditionalFormatting xmlns:xm="http://schemas.microsoft.com/office/excel/2006/main">
          <x14:cfRule type="cellIs" priority="126" operator="equal" id="{C8B45F89-ABE8-47A7-8D6B-5921BF024CB8}">
            <xm:f>'Zoznam tímov a pretekárov'!$B$39+'Zoznam tímov a pretekárov'!$B$34</xm:f>
            <x14:dxf>
              <fill>
                <patternFill>
                  <bgColor theme="3" tint="0.59996337778862885"/>
                </patternFill>
              </fill>
            </x14:dxf>
          </x14:cfRule>
          <x14:cfRule type="cellIs" priority="127" operator="equal" id="{88A3F277-77C0-4D49-A0C0-21D8A36C7928}">
            <xm:f>'Zoznam tímov a pretekárov'!$B$42+'Zoznam tímov a pretekárov'!$B$37</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 xmlns:xm="http://schemas.microsoft.com/office/excel/2006/main">
          <x14:cfRule type="cellIs" priority="109" operator="equal" id="{09C31F06-BB39-4048-900C-40BE5DBC13C6}">
            <xm:f>'Zoznam tímov a pretekárov'!$B$40+'Zoznam tímov a pretekárov'!$B$35</xm:f>
            <x14:dxf>
              <fill>
                <patternFill>
                  <bgColor rgb="FFFFFF00"/>
                </patternFill>
              </fill>
            </x14:dxf>
          </x14:cfRule>
          <xm:sqref>E29 E31 E33 H29 K29 N29 H31 K31 N31 H33 K33 N33</xm:sqref>
        </x14:conditionalFormatting>
        <x14:conditionalFormatting xmlns:xm="http://schemas.microsoft.com/office/excel/2006/main">
          <x14:cfRule type="cellIs" priority="108" operator="equal" id="{7400D67A-4B42-4DC7-90B4-86029C45864E}">
            <xm:f>'Zoznam tímov a pretekárov'!$B$41+'Zoznam tímov a pretekárov'!$B$36</xm:f>
            <x14:dxf>
              <fill>
                <patternFill>
                  <bgColor rgb="FFFF0000"/>
                </patternFill>
              </fill>
            </x14:dxf>
          </x14:cfRule>
          <xm:sqref>E29 E31 E33</xm:sqref>
        </x14:conditionalFormatting>
        <x14:conditionalFormatting xmlns:xm="http://schemas.microsoft.com/office/excel/2006/main">
          <x14:cfRule type="cellIs" priority="111" operator="equal" id="{C156AF88-1E81-4CFE-A8E0-9EE3035D409B}">
            <xm:f>'Zoznam tímov a pretekárov'!$B$42+'Zoznam tímov a pretekárov'!$B$37</xm:f>
            <x14:dxf>
              <font>
                <strike val="0"/>
              </font>
              <fill>
                <patternFill patternType="none">
                  <bgColor auto="1"/>
                </patternFill>
              </fill>
            </x14:dxf>
          </x14:cfRule>
          <x14:cfRule type="cellIs" priority="110" operator="equal" id="{E5095558-E0D9-48A5-910A-F3EFA284AAFE}">
            <xm:f>'Zoznam tímov a pretekárov'!$B$39+'Zoznam tímov a pretekárov'!$B$34</xm:f>
            <x14:dxf>
              <fill>
                <patternFill>
                  <bgColor theme="3" tint="0.59996337778862885"/>
                </patternFill>
              </fill>
            </x14:dxf>
          </x14:cfRule>
          <xm:sqref>E29 H29 K29 N29 E31 H31 K31 N31 E33 H33 K33 N33</xm:sqref>
        </x14:conditionalFormatting>
      </x14:conditionalFormattings>
    </ext>
    <ext xmlns:x14="http://schemas.microsoft.com/office/spreadsheetml/2009/9/main" uri="{CCE6A557-97BC-4b89-ADB6-D9C93CAAB3DF}">
      <x14:dataValidations xmlns:xm="http://schemas.microsoft.com/office/excel/2006/main" count="16">
        <x14:dataValidation type="list" allowBlank="1" showInputMessage="1" showErrorMessage="1" xr:uid="{00000000-0002-0000-0200-000000000000}">
          <x14:formula1>
            <xm:f>'Zoznam tímov a pretekárov'!$B$34:$B$37</xm:f>
          </x14:formula1>
          <xm:sqref>N27 H5 K5 N5 K7 H7 E7 H9 E9 E11 H11 K9 K11 H13 E13 H15 E15 E17 H17 K13 K15 H19 E19 E21 H21 E23 H23 K17 K19 H25 E25 K21 K23 E27 H27 K25 K27 N7 N9 N11 N13 N15 N17 N19 N21 N23 N25 E5 N29 N31 N33 E29 E31 E33 H29 H31 H33 K29 K31 K33</xm:sqref>
        </x14:dataValidation>
        <x14:dataValidation type="list" allowBlank="1" showInputMessage="1" showErrorMessage="1" xr:uid="{00000000-0002-0000-0200-000001000000}">
          <x14:formula1>
            <xm:f>'Zoznam tímov a pretekárov'!$B$5:$I$5</xm:f>
          </x14:formula1>
          <xm:sqref>C7:D7 I7:J7 F7:G7 L7:M7</xm:sqref>
        </x14:dataValidation>
        <x14:dataValidation type="list" allowBlank="1" showInputMessage="1" showErrorMessage="1" xr:uid="{00000000-0002-0000-0200-000002000000}">
          <x14:formula1>
            <xm:f>'Zoznam tímov a pretekárov'!$B$3:$I$3</xm:f>
          </x14:formula1>
          <xm:sqref>C5 F5:G5 I5:J5 L5:M5</xm:sqref>
        </x14:dataValidation>
        <x14:dataValidation type="list" allowBlank="1" showInputMessage="1" showErrorMessage="1" xr:uid="{00000000-0002-0000-0200-000003000000}">
          <x14:formula1>
            <xm:f>'Zoznam tímov a pretekárov'!$B$25:$I$25</xm:f>
          </x14:formula1>
          <xm:sqref>C27:D27 I27:J27 F27:G27 L27:M27</xm:sqref>
        </x14:dataValidation>
        <x14:dataValidation type="list" allowBlank="1" showInputMessage="1" showErrorMessage="1" xr:uid="{00000000-0002-0000-0200-000004000000}">
          <x14:formula1>
            <xm:f>'Zoznam tímov a pretekárov'!$B$23:$I$23</xm:f>
          </x14:formula1>
          <xm:sqref>C25:D25 F25:G25 I25:J25 L25:M25</xm:sqref>
        </x14:dataValidation>
        <x14:dataValidation type="list" allowBlank="1" showInputMessage="1" showErrorMessage="1" xr:uid="{00000000-0002-0000-0200-000005000000}">
          <x14:formula1>
            <xm:f>'Zoznam tímov a pretekárov'!$B$21:$I$21</xm:f>
          </x14:formula1>
          <xm:sqref>C23:D23 I23:J23 F23:G23 L23:M23</xm:sqref>
        </x14:dataValidation>
        <x14:dataValidation type="list" allowBlank="1" showInputMessage="1" showErrorMessage="1" xr:uid="{00000000-0002-0000-0200-000006000000}">
          <x14:formula1>
            <xm:f>'Zoznam tímov a pretekárov'!$B$19:$I$19</xm:f>
          </x14:formula1>
          <xm:sqref>C21:D21 F21:G21 I21:J21 L21:M21</xm:sqref>
        </x14:dataValidation>
        <x14:dataValidation type="list" allowBlank="1" showInputMessage="1" showErrorMessage="1" xr:uid="{00000000-0002-0000-0200-000007000000}">
          <x14:formula1>
            <xm:f>'Zoznam tímov a pretekárov'!$B$17:$I$17</xm:f>
          </x14:formula1>
          <xm:sqref>C19:D19 I19:J19 F19:G19 L19:M19</xm:sqref>
        </x14:dataValidation>
        <x14:dataValidation type="list" allowBlank="1" showInputMessage="1" showErrorMessage="1" xr:uid="{00000000-0002-0000-0200-000008000000}">
          <x14:formula1>
            <xm:f>'Zoznam tímov a pretekárov'!$B$15:$I$15</xm:f>
          </x14:formula1>
          <xm:sqref>C17:D17 F17:G17 I17:J17 L17:M17</xm:sqref>
        </x14:dataValidation>
        <x14:dataValidation type="list" allowBlank="1" showInputMessage="1" showErrorMessage="1" xr:uid="{00000000-0002-0000-0200-000009000000}">
          <x14:formula1>
            <xm:f>'Zoznam tímov a pretekárov'!$B$13:$I$13</xm:f>
          </x14:formula1>
          <xm:sqref>C15:D15 I15:J15 F15:G15 L15:M15</xm:sqref>
        </x14:dataValidation>
        <x14:dataValidation type="list" showInputMessage="1" showErrorMessage="1" xr:uid="{00000000-0002-0000-0200-00000A000000}">
          <x14:formula1>
            <xm:f>'Zoznam tímov a pretekárov'!$B$11:$I$11</xm:f>
          </x14:formula1>
          <xm:sqref>C13:D13 F13:G13 I13:J13 L13:M13</xm:sqref>
        </x14:dataValidation>
        <x14:dataValidation type="list" allowBlank="1" showInputMessage="1" showErrorMessage="1" xr:uid="{00000000-0002-0000-0200-00000B000000}">
          <x14:formula1>
            <xm:f>'Zoznam tímov a pretekárov'!$B$9:$I$9</xm:f>
          </x14:formula1>
          <xm:sqref>C11:D11 I11:J11 F11:G11 L11:M11</xm:sqref>
        </x14:dataValidation>
        <x14:dataValidation type="list" allowBlank="1" showInputMessage="1" showErrorMessage="1" xr:uid="{00000000-0002-0000-0200-00000C000000}">
          <x14:formula1>
            <xm:f>'Zoznam tímov a pretekárov'!$B$7:$I$7</xm:f>
          </x14:formula1>
          <xm:sqref>C9:D9 F9:G9 I9:J9 L9:M9</xm:sqref>
        </x14:dataValidation>
        <x14:dataValidation type="list" allowBlank="1" showInputMessage="1" showErrorMessage="1" xr:uid="{00000000-0002-0000-0200-00000D000000}">
          <x14:formula1>
            <xm:f>'Zoznam tímov a pretekárov'!$B$27:$I$27</xm:f>
          </x14:formula1>
          <xm:sqref>L29:M29 I29:J29 C29:D29 F29:G29</xm:sqref>
        </x14:dataValidation>
        <x14:dataValidation type="list" allowBlank="1" showInputMessage="1" showErrorMessage="1" xr:uid="{00000000-0002-0000-0200-00000E000000}">
          <x14:formula1>
            <xm:f>'Zoznam tímov a pretekárov'!$B$29:$I$29</xm:f>
          </x14:formula1>
          <xm:sqref>I31:J31 C31:D31 F31:G31 L31:M31</xm:sqref>
        </x14:dataValidation>
        <x14:dataValidation type="list" allowBlank="1" showInputMessage="1" showErrorMessage="1" xr:uid="{00000000-0002-0000-0200-00000F000000}">
          <x14:formula1>
            <xm:f>'Zoznam tímov a pretekárov'!$B$31:$I$31</xm:f>
          </x14:formula1>
          <xm:sqref>I33:J33 C33:D33 F33:G33 L33:M33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3"/>
  <dimension ref="A1:AA29"/>
  <sheetViews>
    <sheetView showGridLines="0" zoomScale="85" zoomScaleNormal="85" workbookViewId="0">
      <selection activeCell="B10" sqref="B10"/>
    </sheetView>
  </sheetViews>
  <sheetFormatPr defaultRowHeight="13.2" x14ac:dyDescent="0.25"/>
  <cols>
    <col min="1" max="1" width="3.6640625" customWidth="1"/>
    <col min="2" max="2" width="23.88671875" customWidth="1"/>
    <col min="3" max="3" width="11.6640625" bestFit="1" customWidth="1"/>
    <col min="4" max="4" width="8" customWidth="1"/>
    <col min="5" max="14" width="7.33203125" customWidth="1"/>
    <col min="15" max="15" width="8.88671875" customWidth="1"/>
    <col min="16" max="16" width="12.44140625" customWidth="1"/>
    <col min="17" max="17" width="9.6640625" customWidth="1"/>
    <col min="18" max="19" width="10.109375" customWidth="1"/>
    <col min="20" max="20" width="14.88671875" bestFit="1" customWidth="1"/>
    <col min="22" max="27" width="9.109375" customWidth="1"/>
  </cols>
  <sheetData>
    <row r="1" spans="1:27" ht="54" customHeight="1" thickBot="1" x14ac:dyDescent="0.3">
      <c r="A1" s="240" t="s">
        <v>224</v>
      </c>
      <c r="B1" s="241"/>
      <c r="C1" s="241"/>
      <c r="D1" s="241"/>
      <c r="E1" s="241"/>
      <c r="F1" s="241"/>
      <c r="G1" s="241"/>
      <c r="H1" s="241"/>
      <c r="I1" s="241"/>
      <c r="J1" s="241"/>
      <c r="K1" s="241"/>
      <c r="L1" s="241"/>
      <c r="M1" s="241"/>
      <c r="N1" s="241"/>
      <c r="O1" s="241"/>
      <c r="P1" s="241"/>
      <c r="Q1" s="242"/>
      <c r="R1" s="4"/>
      <c r="S1" s="4"/>
    </row>
    <row r="2" spans="1:27" ht="20.100000000000001" customHeight="1" thickBot="1" x14ac:dyDescent="0.3">
      <c r="A2" s="243" t="s">
        <v>19</v>
      </c>
      <c r="B2" s="246" t="s">
        <v>116</v>
      </c>
      <c r="C2" s="248" t="s">
        <v>15</v>
      </c>
      <c r="D2" s="249"/>
      <c r="E2" s="250"/>
      <c r="F2" s="249" t="s">
        <v>16</v>
      </c>
      <c r="G2" s="249"/>
      <c r="H2" s="249"/>
      <c r="I2" s="248"/>
      <c r="J2" s="249"/>
      <c r="K2" s="250"/>
      <c r="L2" s="249"/>
      <c r="M2" s="249"/>
      <c r="N2" s="249"/>
      <c r="O2" s="248" t="s">
        <v>3</v>
      </c>
      <c r="P2" s="249"/>
      <c r="Q2" s="250"/>
      <c r="R2" s="5"/>
      <c r="S2" s="5"/>
    </row>
    <row r="3" spans="1:27" ht="12" customHeight="1" thickTop="1" x14ac:dyDescent="0.25">
      <c r="A3" s="244"/>
      <c r="B3" s="247"/>
      <c r="C3" s="251" t="s">
        <v>2</v>
      </c>
      <c r="D3" s="253" t="s">
        <v>12</v>
      </c>
      <c r="E3" s="255" t="s">
        <v>1</v>
      </c>
      <c r="F3" s="256" t="s">
        <v>2</v>
      </c>
      <c r="G3" s="253" t="s">
        <v>12</v>
      </c>
      <c r="H3" s="255" t="s">
        <v>1</v>
      </c>
      <c r="I3" s="251" t="s">
        <v>2</v>
      </c>
      <c r="J3" s="253" t="s">
        <v>12</v>
      </c>
      <c r="K3" s="255" t="s">
        <v>1</v>
      </c>
      <c r="L3" s="256" t="s">
        <v>2</v>
      </c>
      <c r="M3" s="253" t="s">
        <v>12</v>
      </c>
      <c r="N3" s="255" t="s">
        <v>1</v>
      </c>
      <c r="O3" s="262" t="s">
        <v>2</v>
      </c>
      <c r="P3" s="253" t="s">
        <v>17</v>
      </c>
      <c r="Q3" s="260" t="s">
        <v>1</v>
      </c>
      <c r="R3" s="5"/>
      <c r="S3" s="5"/>
    </row>
    <row r="4" spans="1:27" ht="18" customHeight="1" thickBot="1" x14ac:dyDescent="0.3">
      <c r="A4" s="245"/>
      <c r="B4" s="247"/>
      <c r="C4" s="252"/>
      <c r="D4" s="254"/>
      <c r="E4" s="255"/>
      <c r="F4" s="257"/>
      <c r="G4" s="254"/>
      <c r="H4" s="255"/>
      <c r="I4" s="252"/>
      <c r="J4" s="254"/>
      <c r="K4" s="255"/>
      <c r="L4" s="257"/>
      <c r="M4" s="254"/>
      <c r="N4" s="255"/>
      <c r="O4" s="263"/>
      <c r="P4" s="254"/>
      <c r="Q4" s="261"/>
      <c r="R4" s="5"/>
      <c r="S4" s="5"/>
    </row>
    <row r="5" spans="1:27" ht="35.1" customHeight="1" thickBot="1" x14ac:dyDescent="0.3">
      <c r="A5" s="133">
        <v>1</v>
      </c>
      <c r="B5" s="106" t="str">
        <f>'15 družstiev Pretek č. 4'!B5:B6</f>
        <v>Bratislava III.                   MY Fishing SR</v>
      </c>
      <c r="C5" s="146">
        <f>'15 družstiev Pretek č. 1'!O5</f>
        <v>36</v>
      </c>
      <c r="D5" s="25">
        <f>'15 družstiev Pretek č. 1'!P5</f>
        <v>59775</v>
      </c>
      <c r="E5" s="147">
        <f>'15 družstiev Pretek č. 1'!Q5</f>
        <v>11</v>
      </c>
      <c r="F5" s="146">
        <f>'15 družstiev Pretek č. 2'!O5</f>
        <v>43</v>
      </c>
      <c r="G5" s="25">
        <f>'15 družstiev Pretek č. 2'!P5</f>
        <v>28775</v>
      </c>
      <c r="H5" s="147">
        <f>'15 družstiev Pretek č. 2'!Q5</f>
        <v>11</v>
      </c>
      <c r="I5" s="150"/>
      <c r="J5" s="123"/>
      <c r="K5" s="151"/>
      <c r="L5" s="150"/>
      <c r="M5" s="123"/>
      <c r="N5" s="29"/>
      <c r="O5" s="156">
        <f t="shared" ref="O5:P7" si="0">SUM(C5+F5+I5+L5)</f>
        <v>79</v>
      </c>
      <c r="P5" s="124">
        <f t="shared" si="0"/>
        <v>88550</v>
      </c>
      <c r="Q5" s="29">
        <f>AA5</f>
        <v>11</v>
      </c>
      <c r="R5" s="1"/>
      <c r="S5" s="1"/>
      <c r="V5" s="29">
        <f>(RANK(O5,$O$5:$O$19,1))</f>
        <v>11</v>
      </c>
      <c r="W5">
        <f>RANK(P5,$P$5:$P$19,0)</f>
        <v>11</v>
      </c>
      <c r="X5">
        <f>V5+W5*0.001</f>
        <v>11.010999999999999</v>
      </c>
      <c r="AA5">
        <f>RANK(X5,$X$5:$X$19,1)</f>
        <v>11</v>
      </c>
    </row>
    <row r="6" spans="1:27" ht="35.1" customHeight="1" thickBot="1" x14ac:dyDescent="0.3">
      <c r="A6" s="104">
        <v>2</v>
      </c>
      <c r="B6" s="105" t="str">
        <f>'15 družstiev Pretek č. 4'!B7</f>
        <v>Bratislava V. A                     Abramis MFT</v>
      </c>
      <c r="C6" s="30">
        <f>'15 družstiev Pretek č. 1'!O7</f>
        <v>17</v>
      </c>
      <c r="D6" s="31">
        <f>'15 družstiev Pretek č. 1'!P7</f>
        <v>117425</v>
      </c>
      <c r="E6" s="148">
        <f>'15 družstiev Pretek č. 1'!Q7</f>
        <v>2</v>
      </c>
      <c r="F6" s="30">
        <f>'15 družstiev Pretek č. 2'!O7</f>
        <v>16</v>
      </c>
      <c r="G6" s="31">
        <f>'15 družstiev Pretek č. 2'!P7</f>
        <v>98100</v>
      </c>
      <c r="H6" s="148">
        <f>'15 družstiev Pretek č. 2'!Q7</f>
        <v>4</v>
      </c>
      <c r="I6" s="152"/>
      <c r="J6" s="32"/>
      <c r="K6" s="153"/>
      <c r="L6" s="152"/>
      <c r="M6" s="32"/>
      <c r="N6" s="33"/>
      <c r="O6" s="157">
        <f t="shared" si="0"/>
        <v>33</v>
      </c>
      <c r="P6" s="35">
        <f t="shared" si="0"/>
        <v>215525</v>
      </c>
      <c r="Q6" s="33">
        <f t="shared" ref="Q6:Q16" si="1">AA6</f>
        <v>1</v>
      </c>
      <c r="R6" s="1"/>
      <c r="S6" s="1"/>
      <c r="V6" s="29">
        <f t="shared" ref="V6:V16" si="2">(RANK(O6,$O$5:$O$19,1))</f>
        <v>1</v>
      </c>
      <c r="W6">
        <f t="shared" ref="W6:W16" si="3">RANK(P6,$P$5:$P$19,0)</f>
        <v>1</v>
      </c>
      <c r="X6">
        <f t="shared" ref="X6:X16" si="4">V6+W6*0.001</f>
        <v>1.0009999999999999</v>
      </c>
      <c r="AA6">
        <f t="shared" ref="AA6:AA16" si="5">RANK(X6,$X$5:$X$19,1)</f>
        <v>1</v>
      </c>
    </row>
    <row r="7" spans="1:27" ht="35.1" customHeight="1" thickBot="1" x14ac:dyDescent="0.3">
      <c r="A7" s="2">
        <v>3</v>
      </c>
      <c r="B7" s="105" t="str">
        <f>'15 družstiev Pretek č. 4'!B9</f>
        <v>Bratislava V. B                     FT</v>
      </c>
      <c r="C7" s="30">
        <f>'15 družstiev Pretek č. 1'!O9</f>
        <v>22</v>
      </c>
      <c r="D7" s="31">
        <f>'15 družstiev Pretek č. 1'!P9</f>
        <v>86375</v>
      </c>
      <c r="E7" s="148">
        <f>'15 družstiev Pretek č. 1'!Q9</f>
        <v>5</v>
      </c>
      <c r="F7" s="30">
        <f>'15 družstiev Pretek č. 2'!O9</f>
        <v>16</v>
      </c>
      <c r="G7" s="31">
        <f>'15 družstiev Pretek č. 2'!P9</f>
        <v>112725</v>
      </c>
      <c r="H7" s="148">
        <f>'15 družstiev Pretek č. 2'!Q9</f>
        <v>3</v>
      </c>
      <c r="I7" s="152"/>
      <c r="J7" s="32"/>
      <c r="K7" s="153"/>
      <c r="L7" s="152"/>
      <c r="M7" s="32"/>
      <c r="N7" s="33"/>
      <c r="O7" s="157">
        <f t="shared" si="0"/>
        <v>38</v>
      </c>
      <c r="P7" s="35">
        <f t="shared" si="0"/>
        <v>199100</v>
      </c>
      <c r="Q7" s="33">
        <f t="shared" si="1"/>
        <v>2</v>
      </c>
      <c r="R7" s="1"/>
      <c r="S7" s="1"/>
      <c r="V7" s="29">
        <f t="shared" si="2"/>
        <v>2</v>
      </c>
      <c r="W7">
        <f t="shared" si="3"/>
        <v>2</v>
      </c>
      <c r="X7">
        <f t="shared" si="4"/>
        <v>2.0019999999999998</v>
      </c>
      <c r="AA7">
        <f t="shared" si="5"/>
        <v>2</v>
      </c>
    </row>
    <row r="8" spans="1:27" ht="35.1" customHeight="1" thickBot="1" x14ac:dyDescent="0.3">
      <c r="A8" s="104">
        <v>4</v>
      </c>
      <c r="B8" s="105" t="str">
        <f>'15 družstiev Pretek č. 4'!B11</f>
        <v xml:space="preserve">Galanta                          Maver MFT Slovakia </v>
      </c>
      <c r="C8" s="30">
        <f>'15 družstiev Pretek č. 1'!O11</f>
        <v>25</v>
      </c>
      <c r="D8" s="31">
        <f>'15 družstiev Pretek č. 1'!P11</f>
        <v>80625</v>
      </c>
      <c r="E8" s="148">
        <f>'15 družstiev Pretek č. 1'!Q11</f>
        <v>8</v>
      </c>
      <c r="F8" s="30">
        <f>'15 družstiev Pretek č. 2'!O11</f>
        <v>14</v>
      </c>
      <c r="G8" s="31">
        <f>'15 družstiev Pretek č. 2'!P11</f>
        <v>108150</v>
      </c>
      <c r="H8" s="148">
        <f>'15 družstiev Pretek č. 2'!Q11</f>
        <v>1</v>
      </c>
      <c r="I8" s="152"/>
      <c r="J8" s="32"/>
      <c r="K8" s="153"/>
      <c r="L8" s="152"/>
      <c r="M8" s="32"/>
      <c r="N8" s="33"/>
      <c r="O8" s="157">
        <f t="shared" ref="O8:O16" si="6">SUM(C8+F8+I8+L8)</f>
        <v>39</v>
      </c>
      <c r="P8" s="35">
        <f t="shared" ref="P8:P16" si="7">SUM(D8+G8+J8+M8)</f>
        <v>188775</v>
      </c>
      <c r="Q8" s="33">
        <f t="shared" si="1"/>
        <v>4</v>
      </c>
      <c r="R8" s="1"/>
      <c r="S8" s="1"/>
      <c r="V8" s="29">
        <f t="shared" si="2"/>
        <v>4</v>
      </c>
      <c r="W8">
        <f t="shared" si="3"/>
        <v>5</v>
      </c>
      <c r="X8">
        <f t="shared" si="4"/>
        <v>4.0049999999999999</v>
      </c>
      <c r="AA8">
        <f t="shared" si="5"/>
        <v>4</v>
      </c>
    </row>
    <row r="9" spans="1:27" ht="35.1" customHeight="1" thickBot="1" x14ac:dyDescent="0.3">
      <c r="A9" s="2">
        <v>5</v>
      </c>
      <c r="B9" s="105" t="str">
        <f>'15 družstiev Pretek č. 4'!B13</f>
        <v>Galanta                            Sensas FT</v>
      </c>
      <c r="C9" s="30">
        <f>'15 družstiev Pretek č. 1'!O13</f>
        <v>25</v>
      </c>
      <c r="D9" s="31">
        <f>'15 družstiev Pretek č. 1'!P13</f>
        <v>88775</v>
      </c>
      <c r="E9" s="148">
        <f>'15 družstiev Pretek č. 1'!Q13</f>
        <v>7</v>
      </c>
      <c r="F9" s="30">
        <f>'15 družstiev Pretek č. 2'!O13</f>
        <v>28</v>
      </c>
      <c r="G9" s="31">
        <f>'15 družstiev Pretek č. 2'!P13</f>
        <v>69425</v>
      </c>
      <c r="H9" s="148">
        <f>'15 družstiev Pretek č. 2'!Q13</f>
        <v>8</v>
      </c>
      <c r="I9" s="152"/>
      <c r="J9" s="32"/>
      <c r="K9" s="153"/>
      <c r="L9" s="152"/>
      <c r="M9" s="32"/>
      <c r="N9" s="33"/>
      <c r="O9" s="157">
        <f t="shared" si="6"/>
        <v>53</v>
      </c>
      <c r="P9" s="35">
        <f t="shared" si="7"/>
        <v>158200</v>
      </c>
      <c r="Q9" s="33">
        <f t="shared" si="1"/>
        <v>8</v>
      </c>
      <c r="R9" s="50"/>
      <c r="S9" s="1"/>
      <c r="V9" s="29">
        <f t="shared" si="2"/>
        <v>8</v>
      </c>
      <c r="W9">
        <f t="shared" si="3"/>
        <v>8</v>
      </c>
      <c r="X9">
        <f t="shared" si="4"/>
        <v>8.0079999999999991</v>
      </c>
      <c r="AA9">
        <f t="shared" si="5"/>
        <v>8</v>
      </c>
    </row>
    <row r="10" spans="1:27" ht="35.1" customHeight="1" thickBot="1" x14ac:dyDescent="0.3">
      <c r="A10" s="104">
        <v>6</v>
      </c>
      <c r="B10" s="105" t="str">
        <f>'15 družstiev Pretek č. 4'!B15</f>
        <v>Košice                         Method Team</v>
      </c>
      <c r="C10" s="30">
        <f>'15 družstiev Pretek č. 1'!O15</f>
        <v>22</v>
      </c>
      <c r="D10" s="31">
        <f>'15 družstiev Pretek č. 1'!P15</f>
        <v>99425</v>
      </c>
      <c r="E10" s="148">
        <f>'15 družstiev Pretek č. 1'!Q15</f>
        <v>4</v>
      </c>
      <c r="F10" s="30">
        <f>'15 družstiev Pretek č. 2'!O15</f>
        <v>19</v>
      </c>
      <c r="G10" s="31">
        <f>'15 družstiev Pretek č. 2'!P15</f>
        <v>87375</v>
      </c>
      <c r="H10" s="148">
        <f>'15 družstiev Pretek č. 2'!Q15</f>
        <v>5</v>
      </c>
      <c r="I10" s="152"/>
      <c r="J10" s="32"/>
      <c r="K10" s="153"/>
      <c r="L10" s="159"/>
      <c r="M10" s="32"/>
      <c r="N10" s="33"/>
      <c r="O10" s="157">
        <f t="shared" si="6"/>
        <v>41</v>
      </c>
      <c r="P10" s="35">
        <f t="shared" si="7"/>
        <v>186800</v>
      </c>
      <c r="Q10" s="33">
        <f t="shared" si="1"/>
        <v>6</v>
      </c>
      <c r="R10" s="1"/>
      <c r="S10" s="1"/>
      <c r="V10" s="29">
        <f t="shared" si="2"/>
        <v>6</v>
      </c>
      <c r="W10">
        <f t="shared" si="3"/>
        <v>6</v>
      </c>
      <c r="X10">
        <f t="shared" si="4"/>
        <v>6.0060000000000002</v>
      </c>
      <c r="AA10">
        <f t="shared" si="5"/>
        <v>6</v>
      </c>
    </row>
    <row r="11" spans="1:27" ht="35.1" customHeight="1" thickBot="1" x14ac:dyDescent="0.3">
      <c r="A11" s="2">
        <v>7</v>
      </c>
      <c r="B11" s="105" t="str">
        <f>'15 družstiev Pretek č. 4'!B17</f>
        <v>Partizánske                     MFT</v>
      </c>
      <c r="C11" s="30">
        <f>'15 družstiev Pretek č. 1'!O17</f>
        <v>23</v>
      </c>
      <c r="D11" s="31">
        <f>'15 družstiev Pretek č. 1'!P17</f>
        <v>92750</v>
      </c>
      <c r="E11" s="148">
        <f>'15 družstiev Pretek č. 1'!Q17</f>
        <v>6</v>
      </c>
      <c r="F11" s="30">
        <f>'15 družstiev Pretek č. 2'!O17</f>
        <v>15</v>
      </c>
      <c r="G11" s="31">
        <f>'15 družstiev Pretek č. 2'!P17</f>
        <v>99125</v>
      </c>
      <c r="H11" s="148">
        <f>'15 družstiev Pretek č. 2'!Q17</f>
        <v>2</v>
      </c>
      <c r="I11" s="152"/>
      <c r="J11" s="32"/>
      <c r="K11" s="153"/>
      <c r="L11" s="152"/>
      <c r="M11" s="32"/>
      <c r="N11" s="33"/>
      <c r="O11" s="157">
        <f t="shared" si="6"/>
        <v>38</v>
      </c>
      <c r="P11" s="35">
        <f t="shared" si="7"/>
        <v>191875</v>
      </c>
      <c r="Q11" s="33">
        <f t="shared" si="1"/>
        <v>3</v>
      </c>
      <c r="R11" s="1"/>
      <c r="S11" s="1"/>
      <c r="V11" s="29">
        <f t="shared" si="2"/>
        <v>2</v>
      </c>
      <c r="W11">
        <f t="shared" si="3"/>
        <v>3</v>
      </c>
      <c r="X11">
        <f t="shared" si="4"/>
        <v>2.0030000000000001</v>
      </c>
      <c r="AA11">
        <f t="shared" si="5"/>
        <v>3</v>
      </c>
    </row>
    <row r="12" spans="1:27" ht="35.1" customHeight="1" thickBot="1" x14ac:dyDescent="0.3">
      <c r="A12" s="104">
        <v>8</v>
      </c>
      <c r="B12" s="105" t="str">
        <f>'15 družstiev Pretek č. 4'!B19</f>
        <v>Šamorín                          NLF Rybostrov</v>
      </c>
      <c r="C12" s="30">
        <f>'15 družstiev Pretek č. 1'!O19</f>
        <v>31.5</v>
      </c>
      <c r="D12" s="31">
        <f>'15 družstiev Pretek č. 1'!P19</f>
        <v>63900</v>
      </c>
      <c r="E12" s="148">
        <f>'15 družstiev Pretek č. 1'!Q19</f>
        <v>10</v>
      </c>
      <c r="F12" s="30">
        <f>'15 družstiev Pretek č. 2'!O19</f>
        <v>37</v>
      </c>
      <c r="G12" s="31">
        <f>'15 družstiev Pretek č. 2'!P19</f>
        <v>45250</v>
      </c>
      <c r="H12" s="148">
        <f>'15 družstiev Pretek č. 2'!Q19</f>
        <v>10</v>
      </c>
      <c r="I12" s="152"/>
      <c r="J12" s="32"/>
      <c r="K12" s="153"/>
      <c r="L12" s="152"/>
      <c r="M12" s="32"/>
      <c r="N12" s="33"/>
      <c r="O12" s="157">
        <f t="shared" si="6"/>
        <v>68.5</v>
      </c>
      <c r="P12" s="35">
        <f t="shared" si="7"/>
        <v>109150</v>
      </c>
      <c r="Q12" s="33">
        <f t="shared" si="1"/>
        <v>10</v>
      </c>
      <c r="R12" s="1"/>
      <c r="S12" s="1"/>
      <c r="V12" s="29">
        <f t="shared" si="2"/>
        <v>10</v>
      </c>
      <c r="W12">
        <f t="shared" si="3"/>
        <v>10</v>
      </c>
      <c r="X12">
        <f t="shared" si="4"/>
        <v>10.01</v>
      </c>
      <c r="AA12">
        <f t="shared" si="5"/>
        <v>10</v>
      </c>
    </row>
    <row r="13" spans="1:27" ht="35.1" customHeight="1" thickBot="1" x14ac:dyDescent="0.3">
      <c r="A13" s="2">
        <v>9</v>
      </c>
      <c r="B13" s="105" t="str">
        <f>'15 družstiev Pretek č. 4'!B21</f>
        <v>Turčianske Teplice A      Cyril a Metod</v>
      </c>
      <c r="C13" s="30">
        <f>'15 družstiev Pretek č. 1'!O21</f>
        <v>26</v>
      </c>
      <c r="D13" s="31">
        <f>'15 družstiev Pretek č. 1'!P21</f>
        <v>75175</v>
      </c>
      <c r="E13" s="148">
        <f>'15 družstiev Pretek č. 1'!Q21</f>
        <v>9</v>
      </c>
      <c r="F13" s="30">
        <f>'15 družstiev Pretek č. 2'!O21</f>
        <v>29</v>
      </c>
      <c r="G13" s="31">
        <f>'15 družstiev Pretek č. 2'!P21</f>
        <v>67275</v>
      </c>
      <c r="H13" s="148">
        <f>'15 družstiev Pretek č. 2'!Q21</f>
        <v>9</v>
      </c>
      <c r="I13" s="152"/>
      <c r="J13" s="32"/>
      <c r="K13" s="153"/>
      <c r="L13" s="159"/>
      <c r="M13" s="32"/>
      <c r="N13" s="33"/>
      <c r="O13" s="157">
        <f t="shared" si="6"/>
        <v>55</v>
      </c>
      <c r="P13" s="35">
        <f t="shared" si="7"/>
        <v>142450</v>
      </c>
      <c r="Q13" s="33">
        <f t="shared" si="1"/>
        <v>9</v>
      </c>
      <c r="R13" s="1"/>
      <c r="S13" s="1"/>
      <c r="V13" s="29">
        <f t="shared" si="2"/>
        <v>9</v>
      </c>
      <c r="W13">
        <f t="shared" si="3"/>
        <v>9</v>
      </c>
      <c r="X13">
        <f t="shared" si="4"/>
        <v>9.0090000000000003</v>
      </c>
      <c r="AA13">
        <f t="shared" si="5"/>
        <v>9</v>
      </c>
    </row>
    <row r="14" spans="1:27" ht="35.1" customHeight="1" thickBot="1" x14ac:dyDescent="0.3">
      <c r="A14" s="104">
        <v>10</v>
      </c>
      <c r="B14" s="105" t="str">
        <f>'15 družstiev Pretek č. 4'!B23</f>
        <v>Turčianske Teplice B    TEAM MAVER</v>
      </c>
      <c r="C14" s="30">
        <f>'15 družstiev Pretek č. 1'!O23</f>
        <v>21.5</v>
      </c>
      <c r="D14" s="31">
        <f>'15 družstiev Pretek č. 1'!P23</f>
        <v>86225</v>
      </c>
      <c r="E14" s="148">
        <f>'15 družstiev Pretek č. 1'!Q23</f>
        <v>3</v>
      </c>
      <c r="F14" s="30">
        <f>'15 družstiev Pretek č. 2'!O23</f>
        <v>23</v>
      </c>
      <c r="G14" s="31">
        <f>'15 družstiev Pretek č. 2'!P23</f>
        <v>102575</v>
      </c>
      <c r="H14" s="148">
        <f>'15 družstiev Pretek č. 2'!Q23</f>
        <v>6</v>
      </c>
      <c r="I14" s="152"/>
      <c r="J14" s="32"/>
      <c r="K14" s="153"/>
      <c r="L14" s="152"/>
      <c r="M14" s="32"/>
      <c r="N14" s="33"/>
      <c r="O14" s="157">
        <f t="shared" si="6"/>
        <v>44.5</v>
      </c>
      <c r="P14" s="35">
        <f t="shared" si="7"/>
        <v>188800</v>
      </c>
      <c r="Q14" s="33">
        <f t="shared" si="1"/>
        <v>7</v>
      </c>
      <c r="R14" s="50"/>
      <c r="S14" s="1"/>
      <c r="V14" s="29">
        <f t="shared" si="2"/>
        <v>7</v>
      </c>
      <c r="W14">
        <f t="shared" si="3"/>
        <v>4</v>
      </c>
      <c r="X14">
        <f t="shared" si="4"/>
        <v>7.0039999999999996</v>
      </c>
      <c r="AA14">
        <f t="shared" si="5"/>
        <v>7</v>
      </c>
    </row>
    <row r="15" spans="1:27" ht="35.1" customHeight="1" x14ac:dyDescent="0.25">
      <c r="A15" s="104">
        <v>11</v>
      </c>
      <c r="B15" s="105" t="str">
        <f>'15 družstiev Pretek č. 4'!B25</f>
        <v>Veľký Meder</v>
      </c>
      <c r="C15" s="30">
        <f>'15 družstiev Pretek č. 1'!O25</f>
        <v>15</v>
      </c>
      <c r="D15" s="31">
        <f>'15 družstiev Pretek č. 1'!P25</f>
        <v>107775</v>
      </c>
      <c r="E15" s="148">
        <f>'15 družstiev Pretek č. 1'!Q25</f>
        <v>1</v>
      </c>
      <c r="F15" s="30">
        <f>'15 družstiev Pretek č. 2'!O25</f>
        <v>24</v>
      </c>
      <c r="G15" s="31">
        <f>'15 družstiev Pretek č. 2'!P25</f>
        <v>78375</v>
      </c>
      <c r="H15" s="148">
        <f>'15 družstiev Pretek č. 2'!Q25</f>
        <v>7</v>
      </c>
      <c r="I15" s="152"/>
      <c r="J15" s="32"/>
      <c r="K15" s="153"/>
      <c r="L15" s="152"/>
      <c r="M15" s="32"/>
      <c r="N15" s="33"/>
      <c r="O15" s="157">
        <f t="shared" si="6"/>
        <v>39</v>
      </c>
      <c r="P15" s="35">
        <f t="shared" si="7"/>
        <v>186150</v>
      </c>
      <c r="Q15" s="33">
        <f t="shared" si="1"/>
        <v>5</v>
      </c>
      <c r="R15" s="1"/>
      <c r="S15" s="1"/>
      <c r="V15" s="29">
        <f t="shared" si="2"/>
        <v>4</v>
      </c>
      <c r="W15">
        <f t="shared" si="3"/>
        <v>7</v>
      </c>
      <c r="X15">
        <f t="shared" si="4"/>
        <v>4.0069999999999997</v>
      </c>
      <c r="AA15">
        <f t="shared" si="5"/>
        <v>5</v>
      </c>
    </row>
    <row r="16" spans="1:27" ht="35.1" hidden="1" customHeight="1" thickBot="1" x14ac:dyDescent="0.3">
      <c r="A16" s="104">
        <v>12</v>
      </c>
      <c r="B16" s="137"/>
      <c r="C16" s="30">
        <f>'15 družstiev Pretek č. 1'!O27</f>
        <v>51</v>
      </c>
      <c r="D16" s="31">
        <f>'15 družstiev Pretek č. 1'!P27</f>
        <v>-16</v>
      </c>
      <c r="E16" s="148">
        <f>'15 družstiev Pretek č. 1'!Q27</f>
        <v>12</v>
      </c>
      <c r="F16" s="30">
        <f>'15 družstiev Pretek č. 2'!O27</f>
        <v>51</v>
      </c>
      <c r="G16" s="31">
        <f>'15 družstiev Pretek č. 2'!P27</f>
        <v>-16</v>
      </c>
      <c r="H16" s="148">
        <f>'15 družstiev Pretek č. 2'!Q27</f>
        <v>12</v>
      </c>
      <c r="I16" s="152"/>
      <c r="J16" s="32"/>
      <c r="K16" s="153"/>
      <c r="L16" s="152"/>
      <c r="M16" s="32"/>
      <c r="N16" s="33"/>
      <c r="O16" s="157">
        <f t="shared" si="6"/>
        <v>102</v>
      </c>
      <c r="P16" s="35">
        <f t="shared" si="7"/>
        <v>-32</v>
      </c>
      <c r="Q16" s="33">
        <f t="shared" si="1"/>
        <v>12</v>
      </c>
      <c r="R16" s="1"/>
      <c r="S16" s="1"/>
      <c r="V16" s="29">
        <f t="shared" si="2"/>
        <v>12</v>
      </c>
      <c r="W16">
        <f t="shared" si="3"/>
        <v>12</v>
      </c>
      <c r="X16">
        <f t="shared" si="4"/>
        <v>12.012</v>
      </c>
      <c r="AA16">
        <f t="shared" si="5"/>
        <v>12</v>
      </c>
    </row>
    <row r="17" spans="1:27" ht="35.1" hidden="1" customHeight="1" thickBot="1" x14ac:dyDescent="0.3">
      <c r="A17" s="6">
        <v>13</v>
      </c>
      <c r="B17" s="137"/>
      <c r="C17" s="30">
        <f>'15 družstiev Pretek č. 1'!O29</f>
        <v>51</v>
      </c>
      <c r="D17" s="122">
        <f>'15 družstiev Pretek č. 1'!P29</f>
        <v>-16</v>
      </c>
      <c r="E17" s="148">
        <f>'15 družstiev Pretek č. 1'!Q29</f>
        <v>12</v>
      </c>
      <c r="F17" s="30">
        <f>'15 družstiev Pretek č. 2'!O29</f>
        <v>51</v>
      </c>
      <c r="G17" s="122">
        <f>'15 družstiev Pretek č. 2'!P29</f>
        <v>-16</v>
      </c>
      <c r="H17" s="148">
        <f>'15 družstiev Pretek č. 2'!Q29</f>
        <v>12</v>
      </c>
      <c r="I17" s="152"/>
      <c r="J17" s="32"/>
      <c r="K17" s="153"/>
      <c r="L17" s="152"/>
      <c r="M17" s="32"/>
      <c r="N17" s="33"/>
      <c r="O17" s="157">
        <f t="shared" ref="O17:O19" si="8">SUM(C17+F17+I17+L17)</f>
        <v>102</v>
      </c>
      <c r="P17" s="35">
        <f t="shared" ref="P17:P19" si="9">SUM(D17+G17+J17+M17)</f>
        <v>-32</v>
      </c>
      <c r="Q17" s="33">
        <f t="shared" ref="Q17:Q19" si="10">AA17</f>
        <v>12</v>
      </c>
      <c r="R17" s="1"/>
      <c r="S17" s="1"/>
      <c r="V17" s="29">
        <f t="shared" ref="V17:V19" si="11">(RANK(O17,$O$5:$O$19,1))</f>
        <v>12</v>
      </c>
      <c r="W17">
        <f t="shared" ref="W17:W19" si="12">RANK(P17,$P$5:$P$19,0)</f>
        <v>12</v>
      </c>
      <c r="X17">
        <f t="shared" ref="X17:X19" si="13">V17+W17*0.001</f>
        <v>12.012</v>
      </c>
      <c r="AA17">
        <f t="shared" ref="AA17:AA19" si="14">RANK(X17,$X$5:$X$19,1)</f>
        <v>12</v>
      </c>
    </row>
    <row r="18" spans="1:27" ht="35.1" hidden="1" customHeight="1" thickBot="1" x14ac:dyDescent="0.3">
      <c r="A18" s="3">
        <v>14</v>
      </c>
      <c r="B18" s="138"/>
      <c r="C18" s="126">
        <f>'15 družstiev Pretek č. 1'!O31</f>
        <v>51</v>
      </c>
      <c r="D18" s="139">
        <f>'15 družstiev Pretek č. 1'!P31</f>
        <v>-16</v>
      </c>
      <c r="E18" s="149">
        <f>'15 družstiev Pretek č. 1'!Q31</f>
        <v>12</v>
      </c>
      <c r="F18" s="126">
        <f>'15 družstiev Pretek č. 2'!O31</f>
        <v>51</v>
      </c>
      <c r="G18" s="139">
        <f>'15 družstiev Pretek č. 2'!P31</f>
        <v>-16</v>
      </c>
      <c r="H18" s="149">
        <f>'15 družstiev Pretek č. 2'!Q31</f>
        <v>12</v>
      </c>
      <c r="I18" s="154"/>
      <c r="J18" s="142"/>
      <c r="K18" s="155"/>
      <c r="L18" s="154"/>
      <c r="M18" s="142"/>
      <c r="N18" s="81"/>
      <c r="O18" s="158">
        <f t="shared" si="8"/>
        <v>102</v>
      </c>
      <c r="P18" s="39">
        <f t="shared" si="9"/>
        <v>-32</v>
      </c>
      <c r="Q18" s="81">
        <f t="shared" si="10"/>
        <v>12</v>
      </c>
      <c r="R18" s="1"/>
      <c r="S18" s="1"/>
      <c r="V18" s="29">
        <f t="shared" si="11"/>
        <v>12</v>
      </c>
      <c r="W18">
        <f t="shared" si="12"/>
        <v>12</v>
      </c>
      <c r="X18">
        <f t="shared" si="13"/>
        <v>12.012</v>
      </c>
      <c r="AA18">
        <f t="shared" si="14"/>
        <v>12</v>
      </c>
    </row>
    <row r="19" spans="1:27" ht="35.1" hidden="1" customHeight="1" thickBot="1" x14ac:dyDescent="0.3">
      <c r="A19" s="3">
        <v>15</v>
      </c>
      <c r="B19" s="136" t="str">
        <f>'15 družstiev Pretek č. 2'!B33</f>
        <v>B</v>
      </c>
      <c r="C19" s="139">
        <f>'15 družstiev Pretek č. 1'!O33</f>
        <v>51</v>
      </c>
      <c r="D19" s="139">
        <f>'15 družstiev Pretek č. 1'!P33</f>
        <v>-16</v>
      </c>
      <c r="E19" s="140">
        <f>'15 družstiev Pretek č. 1'!Q33</f>
        <v>12</v>
      </c>
      <c r="F19" s="139">
        <f>'15 družstiev Pretek č. 2'!O33</f>
        <v>51</v>
      </c>
      <c r="G19" s="139">
        <f>'15 družstiev Pretek č. 2'!P33</f>
        <v>-16</v>
      </c>
      <c r="H19" s="140">
        <f>'15 družstiev Pretek č. 2'!Q33</f>
        <v>12</v>
      </c>
      <c r="I19" s="141"/>
      <c r="J19" s="142"/>
      <c r="K19" s="143"/>
      <c r="L19" s="141"/>
      <c r="M19" s="142"/>
      <c r="N19" s="144"/>
      <c r="O19" s="145">
        <f t="shared" si="8"/>
        <v>102</v>
      </c>
      <c r="P19" s="39">
        <f t="shared" si="9"/>
        <v>-32</v>
      </c>
      <c r="Q19" s="81">
        <f t="shared" si="10"/>
        <v>12</v>
      </c>
      <c r="R19" s="1"/>
      <c r="S19" s="1"/>
      <c r="V19" s="29">
        <f t="shared" si="11"/>
        <v>12</v>
      </c>
      <c r="W19">
        <f t="shared" si="12"/>
        <v>12</v>
      </c>
      <c r="X19">
        <f t="shared" si="13"/>
        <v>12.012</v>
      </c>
      <c r="AA19">
        <f t="shared" si="14"/>
        <v>12</v>
      </c>
    </row>
    <row r="20" spans="1:27" ht="27.75" customHeight="1" x14ac:dyDescent="0.3">
      <c r="A20" s="258" t="s">
        <v>112</v>
      </c>
      <c r="B20" s="259"/>
      <c r="C20" s="259"/>
      <c r="D20" s="259"/>
      <c r="E20" s="259"/>
      <c r="F20" s="259"/>
      <c r="G20" s="259"/>
      <c r="H20" s="259"/>
      <c r="I20" s="259"/>
      <c r="J20" s="259"/>
      <c r="K20" s="259"/>
      <c r="L20" s="259"/>
      <c r="M20" s="259"/>
      <c r="N20" s="259"/>
      <c r="O20" s="259"/>
      <c r="P20" s="259"/>
      <c r="Q20" s="259"/>
      <c r="R20" s="20"/>
      <c r="S20" s="20"/>
    </row>
    <row r="21" spans="1:27" ht="20.100000000000001" customHeight="1" x14ac:dyDescent="0.25">
      <c r="A21" s="1"/>
      <c r="B21" s="1"/>
      <c r="C21" s="1"/>
      <c r="D21" s="1"/>
      <c r="E21" s="1"/>
      <c r="F21" s="1"/>
      <c r="G21" s="1"/>
      <c r="H21" s="1"/>
      <c r="I21" s="1"/>
      <c r="J21" s="1"/>
      <c r="K21" s="1"/>
      <c r="L21" s="1"/>
      <c r="M21" s="1"/>
      <c r="N21" s="1"/>
      <c r="O21" s="1"/>
      <c r="P21" s="1"/>
      <c r="Q21" s="1"/>
      <c r="R21" s="1"/>
      <c r="S21" s="1"/>
    </row>
    <row r="22" spans="1:27" ht="20.100000000000001" customHeight="1" x14ac:dyDescent="0.25"/>
    <row r="23" spans="1:27" ht="20.100000000000001" customHeight="1" x14ac:dyDescent="0.25"/>
    <row r="24" spans="1:27" ht="20.100000000000001" customHeight="1" x14ac:dyDescent="0.25"/>
    <row r="25" spans="1:27" ht="20.100000000000001" customHeight="1" x14ac:dyDescent="0.25"/>
    <row r="26" spans="1:27" ht="20.100000000000001" customHeight="1" x14ac:dyDescent="0.25"/>
    <row r="27" spans="1:27" ht="20.100000000000001" customHeight="1" x14ac:dyDescent="0.25"/>
    <row r="28" spans="1:27" ht="20.100000000000001" customHeight="1" x14ac:dyDescent="0.25"/>
    <row r="29" spans="1:27" ht="20.100000000000001" customHeight="1" x14ac:dyDescent="0.25"/>
  </sheetData>
  <sheetProtection selectLockedCells="1"/>
  <mergeCells count="24">
    <mergeCell ref="A20:Q20"/>
    <mergeCell ref="J3:J4"/>
    <mergeCell ref="Q3:Q4"/>
    <mergeCell ref="K3:K4"/>
    <mergeCell ref="M3:M4"/>
    <mergeCell ref="N3:N4"/>
    <mergeCell ref="O3:O4"/>
    <mergeCell ref="L3:L4"/>
    <mergeCell ref="A1:Q1"/>
    <mergeCell ref="A2:A4"/>
    <mergeCell ref="B2:B4"/>
    <mergeCell ref="C2:E2"/>
    <mergeCell ref="F2:H2"/>
    <mergeCell ref="I2:K2"/>
    <mergeCell ref="I3:I4"/>
    <mergeCell ref="P3:P4"/>
    <mergeCell ref="L2:N2"/>
    <mergeCell ref="O2:Q2"/>
    <mergeCell ref="C3:C4"/>
    <mergeCell ref="D3:D4"/>
    <mergeCell ref="E3:E4"/>
    <mergeCell ref="F3:F4"/>
    <mergeCell ref="G3:G4"/>
    <mergeCell ref="H3:H4"/>
  </mergeCells>
  <phoneticPr fontId="20" type="noConversion"/>
  <printOptions horizontalCentered="1"/>
  <pageMargins left="0.19685039370078741" right="0.19685039370078741" top="0.78740157480314965" bottom="0.39370078740157483" header="0" footer="0"/>
  <pageSetup paperSize="9" scale="9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Z35"/>
  <sheetViews>
    <sheetView showGridLines="0" zoomScaleNormal="100" workbookViewId="0">
      <selection sqref="A1:B1"/>
    </sheetView>
  </sheetViews>
  <sheetFormatPr defaultRowHeight="13.2" x14ac:dyDescent="0.25"/>
  <cols>
    <col min="1" max="1" width="5" customWidth="1"/>
    <col min="2" max="2" width="22.8867187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554687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53" width="9.109375" customWidth="1"/>
  </cols>
  <sheetData>
    <row r="1" spans="1:52" ht="33.75" customHeight="1" thickBot="1" x14ac:dyDescent="0.3">
      <c r="A1" s="220" t="s">
        <v>162</v>
      </c>
      <c r="B1" s="221"/>
      <c r="C1" s="230" t="s">
        <v>241</v>
      </c>
      <c r="D1" s="231"/>
      <c r="E1" s="231"/>
      <c r="F1" s="231"/>
      <c r="G1" s="231"/>
      <c r="H1" s="231"/>
      <c r="I1" s="231"/>
      <c r="J1" s="232" t="s">
        <v>242</v>
      </c>
      <c r="K1" s="233"/>
      <c r="L1" s="233"/>
      <c r="M1" s="233"/>
      <c r="N1" s="232" t="s">
        <v>80</v>
      </c>
      <c r="O1" s="233"/>
      <c r="P1" s="233"/>
      <c r="Q1" s="234"/>
      <c r="T1" s="222" t="s">
        <v>44</v>
      </c>
      <c r="U1" s="223"/>
      <c r="V1" s="224"/>
    </row>
    <row r="2" spans="1:52" ht="20.25" customHeight="1" x14ac:dyDescent="0.25">
      <c r="A2" s="225"/>
      <c r="B2" s="226" t="s">
        <v>18</v>
      </c>
      <c r="C2" s="227" t="s">
        <v>4</v>
      </c>
      <c r="D2" s="228"/>
      <c r="E2" s="229"/>
      <c r="F2" s="227" t="s">
        <v>5</v>
      </c>
      <c r="G2" s="228"/>
      <c r="H2" s="229"/>
      <c r="I2" s="227" t="s">
        <v>6</v>
      </c>
      <c r="J2" s="228"/>
      <c r="K2" s="229"/>
      <c r="L2" s="227" t="s">
        <v>7</v>
      </c>
      <c r="M2" s="228"/>
      <c r="N2" s="228"/>
      <c r="O2" s="210" t="s">
        <v>13</v>
      </c>
      <c r="P2" s="210" t="s">
        <v>14</v>
      </c>
      <c r="Q2" s="213" t="s">
        <v>11</v>
      </c>
      <c r="T2" s="214" t="s">
        <v>45</v>
      </c>
      <c r="U2" s="216" t="s">
        <v>46</v>
      </c>
      <c r="V2" s="218" t="s">
        <v>1</v>
      </c>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row>
    <row r="3" spans="1:52" ht="15.9" customHeight="1" x14ac:dyDescent="0.25">
      <c r="A3" s="225"/>
      <c r="B3" s="226"/>
      <c r="C3" s="204" t="s">
        <v>8</v>
      </c>
      <c r="D3" s="205"/>
      <c r="E3" s="206"/>
      <c r="F3" s="204" t="s">
        <v>8</v>
      </c>
      <c r="G3" s="205"/>
      <c r="H3" s="206"/>
      <c r="I3" s="204" t="s">
        <v>8</v>
      </c>
      <c r="J3" s="205"/>
      <c r="K3" s="206"/>
      <c r="L3" s="204" t="s">
        <v>8</v>
      </c>
      <c r="M3" s="205"/>
      <c r="N3" s="205"/>
      <c r="O3" s="211"/>
      <c r="P3" s="211"/>
      <c r="Q3" s="213"/>
      <c r="T3" s="214"/>
      <c r="U3" s="216"/>
      <c r="V3" s="218"/>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row>
    <row r="4" spans="1:52" ht="15.9" customHeight="1" thickBot="1" x14ac:dyDescent="0.3">
      <c r="A4" s="225"/>
      <c r="B4" s="226"/>
      <c r="C4" s="40" t="s">
        <v>9</v>
      </c>
      <c r="D4" s="41" t="s">
        <v>10</v>
      </c>
      <c r="E4" s="42" t="s">
        <v>0</v>
      </c>
      <c r="F4" s="40" t="s">
        <v>9</v>
      </c>
      <c r="G4" s="41" t="s">
        <v>10</v>
      </c>
      <c r="H4" s="42" t="s">
        <v>0</v>
      </c>
      <c r="I4" s="40" t="s">
        <v>9</v>
      </c>
      <c r="J4" s="41" t="s">
        <v>10</v>
      </c>
      <c r="K4" s="42" t="s">
        <v>0</v>
      </c>
      <c r="L4" s="40" t="s">
        <v>9</v>
      </c>
      <c r="M4" s="41" t="s">
        <v>10</v>
      </c>
      <c r="N4" s="43" t="s">
        <v>0</v>
      </c>
      <c r="O4" s="212"/>
      <c r="P4" s="212"/>
      <c r="Q4" s="213"/>
      <c r="T4" s="215"/>
      <c r="U4" s="217"/>
      <c r="V4" s="219"/>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row>
    <row r="5" spans="1:52" ht="19.5" customHeight="1" x14ac:dyDescent="0.25">
      <c r="A5" s="186">
        <v>1</v>
      </c>
      <c r="B5" s="207" t="s">
        <v>167</v>
      </c>
      <c r="C5" s="190" t="s">
        <v>119</v>
      </c>
      <c r="D5" s="191"/>
      <c r="E5" s="46"/>
      <c r="F5" s="190" t="s">
        <v>165</v>
      </c>
      <c r="G5" s="209"/>
      <c r="H5" s="46"/>
      <c r="I5" s="190" t="s">
        <v>166</v>
      </c>
      <c r="J5" s="209"/>
      <c r="K5" s="46"/>
      <c r="L5" s="190" t="s">
        <v>122</v>
      </c>
      <c r="M5" s="209"/>
      <c r="N5" s="46"/>
      <c r="O5" s="192">
        <f>SUM(E6+H6+K6+N6)</f>
        <v>38</v>
      </c>
      <c r="P5" s="182">
        <f>SUM(D6+G6+J6+M6)</f>
        <v>128900</v>
      </c>
      <c r="Q5" s="184">
        <f>AD6</f>
        <v>11</v>
      </c>
      <c r="T5" s="180">
        <f>O5+'15 družstiev Pretek č. 1'!O5+'15 družstiev Pretek č. 2'!O5</f>
        <v>117</v>
      </c>
      <c r="U5" s="182">
        <f>P5+'15 družstiev Pretek č. 1'!P5+'15 družstiev Pretek č. 2'!P5</f>
        <v>217450</v>
      </c>
      <c r="V5" s="184">
        <f>AZ6</f>
        <v>11</v>
      </c>
      <c r="Y5" s="200" t="s">
        <v>20</v>
      </c>
      <c r="Z5" s="201"/>
      <c r="AA5" s="201"/>
      <c r="AB5" s="201"/>
      <c r="AC5" s="201"/>
      <c r="AD5" s="202"/>
      <c r="AE5" s="200" t="s">
        <v>21</v>
      </c>
      <c r="AF5" s="201"/>
      <c r="AG5" s="201"/>
      <c r="AH5" s="202"/>
      <c r="AI5" s="200" t="s">
        <v>22</v>
      </c>
      <c r="AJ5" s="201"/>
      <c r="AK5" s="201"/>
      <c r="AL5" s="202"/>
      <c r="AM5" s="200" t="s">
        <v>23</v>
      </c>
      <c r="AN5" s="201"/>
      <c r="AO5" s="201"/>
      <c r="AP5" s="202"/>
      <c r="AQ5" s="200" t="s">
        <v>24</v>
      </c>
      <c r="AR5" s="201"/>
      <c r="AS5" s="201"/>
      <c r="AT5" s="202"/>
      <c r="AU5" s="17" t="s">
        <v>47</v>
      </c>
    </row>
    <row r="6" spans="1:52" ht="19.5" customHeight="1" thickBot="1" x14ac:dyDescent="0.3">
      <c r="A6" s="187"/>
      <c r="B6" s="208"/>
      <c r="C6" s="178">
        <v>2</v>
      </c>
      <c r="D6" s="22">
        <v>7100</v>
      </c>
      <c r="E6" s="23">
        <f>IF(ISBLANK(D6),0,IF(ISBLANK(C5),0,IF(E5 = "D",MAX($A$5:$A$34) + 2,AH6)))</f>
        <v>11</v>
      </c>
      <c r="F6" s="21">
        <v>2</v>
      </c>
      <c r="G6" s="22">
        <v>21975</v>
      </c>
      <c r="H6" s="23">
        <f>IF(ISBLANK(G6),0,IF(ISBLANK(F5),0,IF(H5 = "D",MAX($A$5:$A$34) + 2,AL6)))</f>
        <v>11</v>
      </c>
      <c r="I6" s="21">
        <v>9</v>
      </c>
      <c r="J6" s="22">
        <v>49725</v>
      </c>
      <c r="K6" s="23">
        <f>IF(ISBLANK(J6),0,IF(ISBLANK(I5),0,IF(K5 = "D",MAX($A$5:$A$34) + 2,AP6)))</f>
        <v>9</v>
      </c>
      <c r="L6" s="178">
        <v>2</v>
      </c>
      <c r="M6" s="22">
        <v>50100</v>
      </c>
      <c r="N6" s="23">
        <f>IF(ISBLANK(M6),0,IF(ISBLANK(L5),0,IF(N5 = "D",MAX($A$5:$A$34) + 2,AT6)))</f>
        <v>7</v>
      </c>
      <c r="O6" s="193"/>
      <c r="P6" s="183"/>
      <c r="Q6" s="185"/>
      <c r="T6" s="181"/>
      <c r="U6" s="183"/>
      <c r="V6" s="185"/>
      <c r="Y6" s="10">
        <f>O5</f>
        <v>38</v>
      </c>
      <c r="Z6" s="9">
        <f>P5</f>
        <v>128900</v>
      </c>
      <c r="AA6">
        <f>RANK(Y6,$Y$6:$Y$20,1)</f>
        <v>11</v>
      </c>
      <c r="AB6">
        <f>RANK(Z6,$Z$6:$Z$20,0)</f>
        <v>11</v>
      </c>
      <c r="AC6">
        <f>AA6+AB6*0.00001</f>
        <v>11.000109999999999</v>
      </c>
      <c r="AD6" s="19">
        <f>RANK(AC6,$AC$6:$AC$20,1)</f>
        <v>11</v>
      </c>
      <c r="AE6" s="14">
        <f>D6</f>
        <v>7100</v>
      </c>
      <c r="AF6" s="15">
        <f>IF(AE6=0,MAX($A$5:$A$34) +1,IF(D5="d",MAX($A$5:$A$34) +2,RANK(AE6,$AE$6:$AE$20,0)))</f>
        <v>11</v>
      </c>
      <c r="AG6">
        <f>COUNTIF($AF$6:$AF$20,AF6)</f>
        <v>1</v>
      </c>
      <c r="AH6" s="18">
        <f>IF(AE6=0,MAX($A$5:$A$34) +1,IF(AG6 &gt; 1,IF(MOD(AG6,2) = 0,(AF6*AG6+AG6-1)/AG6,(AF6*AG6+AG6)/AG6),IF(AG6=1,AF6,(AF6*AG6+AG6-1)/AG6)))</f>
        <v>11</v>
      </c>
      <c r="AI6" s="14">
        <f>G6</f>
        <v>21975</v>
      </c>
      <c r="AJ6">
        <f>IF(AI6=0,MAX($A$5:$A$34) +1,IF(G5="d",MAX($A$5:$A$34) +2,RANK(AI6,$AI$6:$AI$20,0)))</f>
        <v>11</v>
      </c>
      <c r="AK6">
        <f>COUNTIF($AJ$6:$AJ$20,AJ6)</f>
        <v>1</v>
      </c>
      <c r="AL6" s="18">
        <f>IF(AI6=0,MAX($A$5:$A$34) +1,IF(AK6 &gt; 1,IF(MOD(AK6,2) = 0,(AJ6*AK6+AK6-1)/AK6,(AJ6*AK6+AK6)/AK6),IF(AK6=1,AJ6,(AJ6*AK6+AK6-1)/AK6)))</f>
        <v>11</v>
      </c>
      <c r="AM6" s="14">
        <f>J6</f>
        <v>49725</v>
      </c>
      <c r="AN6" s="15">
        <f>IF(AM6=0,MAX($A$5:$A$34) +1,IF(J5="d",MAX($A$5:$A$34) +2,RANK(AM6,$AM$6:$AM$20,0)))</f>
        <v>9</v>
      </c>
      <c r="AO6">
        <f>COUNTIF($AN$6:$AN$20,AN6)</f>
        <v>1</v>
      </c>
      <c r="AP6" s="18">
        <f>IF(AM6=0,MAX($A$5:$A$34) +1,IF(AO6 &gt; 1,IF(MOD(AO6,2) = 0,(AN6*AO6+AO6-1)/AO6,(AN6*AO6+AO6)/AO6),IF(AO6=1,AN6,(AN6*AO6+AO6-1)/AO6)))</f>
        <v>9</v>
      </c>
      <c r="AQ6" s="14">
        <f>M6</f>
        <v>50100</v>
      </c>
      <c r="AR6" s="15">
        <f>IF(AQ6=0,MAX($A$5:$A$34) +1,IF(M5="d",MAX($A$5:$A$34) +2,RANK(AQ6,$AQ$6:$AQ$20,0)))</f>
        <v>7</v>
      </c>
      <c r="AS6">
        <f>COUNTIF($AR$6:$AR$20,AR6)</f>
        <v>1</v>
      </c>
      <c r="AT6" s="18">
        <f>IF(AQ6=0,MAX($A$5:$A$34) +1,IF(AS6 &gt; 1,IF(MOD(AS6,2) = 0,(AR6*AS6+AS6-1)/AS6,(AR6*AS6+AS6)/AS6),IF(AS6=1,AR6,(AR6*AS6+AS6-1)/AS6)))</f>
        <v>7</v>
      </c>
      <c r="AU6" s="9">
        <f>T5</f>
        <v>117</v>
      </c>
      <c r="AV6" s="9">
        <f>U5</f>
        <v>217450</v>
      </c>
      <c r="AW6">
        <f>RANK(AU6,$AU$6:$AU$20,1)</f>
        <v>11</v>
      </c>
      <c r="AX6">
        <f>RANK(AV6,$AV$6:$AV$20,0)</f>
        <v>11</v>
      </c>
      <c r="AY6">
        <f>AW6+AX6*0.00001</f>
        <v>11.000109999999999</v>
      </c>
      <c r="AZ6">
        <f>RANK(AY6,$AY$6:$AY$20,1)</f>
        <v>11</v>
      </c>
    </row>
    <row r="7" spans="1:52" ht="19.5" customHeight="1" x14ac:dyDescent="0.25">
      <c r="A7" s="186">
        <v>2</v>
      </c>
      <c r="B7" s="198" t="s">
        <v>168</v>
      </c>
      <c r="C7" s="190" t="s">
        <v>190</v>
      </c>
      <c r="D7" s="191"/>
      <c r="E7" s="46"/>
      <c r="F7" s="190" t="s">
        <v>171</v>
      </c>
      <c r="G7" s="191"/>
      <c r="H7" s="46"/>
      <c r="I7" s="190" t="s">
        <v>169</v>
      </c>
      <c r="J7" s="191"/>
      <c r="K7" s="46"/>
      <c r="L7" s="190" t="s">
        <v>199</v>
      </c>
      <c r="M7" s="191"/>
      <c r="N7" s="46"/>
      <c r="O7" s="192">
        <f>SUM(E8+H8+K8+N8)</f>
        <v>29</v>
      </c>
      <c r="P7" s="182">
        <f>SUM(D8+G8+J8+M8)</f>
        <v>168050</v>
      </c>
      <c r="Q7" s="184">
        <f>AD7</f>
        <v>10</v>
      </c>
      <c r="T7" s="180">
        <f>O7+'15 družstiev Pretek č. 1'!O7+'15 družstiev Pretek č. 2'!O7</f>
        <v>62</v>
      </c>
      <c r="U7" s="182">
        <f>P7+'15 družstiev Pretek č. 1'!P7+'15 družstiev Pretek č. 2'!P7</f>
        <v>383575</v>
      </c>
      <c r="V7" s="184">
        <f>AZ7</f>
        <v>4</v>
      </c>
      <c r="Y7" s="10">
        <f>O7</f>
        <v>29</v>
      </c>
      <c r="Z7" s="9">
        <f>P7</f>
        <v>168050</v>
      </c>
      <c r="AA7">
        <f t="shared" ref="AA7:AA20" si="0">RANK(Y7,$Y$6:$Y$20,1)</f>
        <v>10</v>
      </c>
      <c r="AB7">
        <f t="shared" ref="AB7:AB20" si="1">RANK(Z7,$Z$6:$Z$20,0)</f>
        <v>9</v>
      </c>
      <c r="AC7">
        <f t="shared" ref="AC7:AC20" si="2">AA7+AB7*0.00001</f>
        <v>10.00009</v>
      </c>
      <c r="AD7" s="19">
        <f t="shared" ref="AD7:AD20" si="3">RANK(AC7,$AC$6:$AC$20,1)</f>
        <v>10</v>
      </c>
      <c r="AE7" s="14">
        <f>D8</f>
        <v>23100</v>
      </c>
      <c r="AF7" s="15">
        <f t="shared" ref="AF7:AF20" si="4">IF(AE7=0,MAX($A$5:$A$34) +1,IF(D6="d",MAX($A$5:$A$34) +2,RANK(AE7,$AE$6:$AE$20,0)))</f>
        <v>9</v>
      </c>
      <c r="AG7">
        <f t="shared" ref="AG7:AG20" si="5">COUNTIF($AF$6:$AF$20,AF7)</f>
        <v>1</v>
      </c>
      <c r="AH7" s="18">
        <f t="shared" ref="AH7:AH20" si="6">IF(AE7=0,MAX($A$5:$A$34) +1,IF(AG7 &gt; 1,IF(MOD(AG7,2) = 0,(AF7*AG7+AG7-1)/AG7,(AF7*AG7+AG7)/AG7),IF(AG7=1,AF7,(AF7*AG7+AG7-1)/AG7)))</f>
        <v>9</v>
      </c>
      <c r="AI7" s="14">
        <f>G8</f>
        <v>39225</v>
      </c>
      <c r="AJ7">
        <f t="shared" ref="AJ7:AJ20" si="7">IF(AI7=0,MAX($A$5:$A$34) +1,IF(G6="d",MAX($A$5:$A$34) +2,RANK(AI7,$AI$6:$AI$20,0)))</f>
        <v>7</v>
      </c>
      <c r="AK7">
        <f t="shared" ref="AK7:AK20" si="8">COUNTIF($AJ$6:$AJ$20,AJ7)</f>
        <v>1</v>
      </c>
      <c r="AL7" s="18">
        <f t="shared" ref="AL7:AL20" si="9">IF(AI7=0,MAX($A$5:$A$34) +1,IF(AK7 &gt; 1,IF(MOD(AK7,2) = 0,(AJ7*AK7+AK7-1)/AK7,(AJ7*AK7+AK7)/AK7),IF(AK7=1,AJ7,(AJ7*AK7+AK7-1)/AK7)))</f>
        <v>7</v>
      </c>
      <c r="AM7" s="14">
        <f>J8</f>
        <v>55250</v>
      </c>
      <c r="AN7" s="15">
        <f t="shared" ref="AN7:AN20" si="10">IF(AM7=0,MAX($A$5:$A$34) +1,IF(J6="d",MAX($A$5:$A$34) +2,RANK(AM7,$AM$6:$AM$20,0)))</f>
        <v>7</v>
      </c>
      <c r="AO7">
        <f t="shared" ref="AO7:AO20" si="11">COUNTIF($AN$6:$AN$20,AN7)</f>
        <v>1</v>
      </c>
      <c r="AP7" s="18">
        <f t="shared" ref="AP7:AP20" si="12">IF(AM7=0,MAX($A$5:$A$34) +1,IF(AO7 &gt; 1,IF(MOD(AO7,2) = 0,(AN7*AO7+AO7-1)/AO7,(AN7*AO7+AO7)/AO7),IF(AO7=1,AN7,(AN7*AO7+AO7-1)/AO7)))</f>
        <v>7</v>
      </c>
      <c r="AQ7" s="14">
        <f>M8</f>
        <v>50475</v>
      </c>
      <c r="AR7" s="15">
        <f t="shared" ref="AR7:AR20" si="13">IF(AQ7=0,MAX($A$5:$A$34) +1,IF(M6="d",MAX($A$5:$A$34) +2,RANK(AQ7,$AQ$6:$AQ$20,0)))</f>
        <v>6</v>
      </c>
      <c r="AS7">
        <f t="shared" ref="AS7:AS20" si="14">COUNTIF($AR$6:$AR$20,AR7)</f>
        <v>1</v>
      </c>
      <c r="AT7" s="18">
        <f t="shared" ref="AT7:AT20" si="15">IF(AQ7=0,MAX($A$5:$A$34) +1,IF(AS7 &gt; 1,IF(MOD(AS7,2) = 0,(AR7*AS7+AS7-1)/AS7,(AR7*AS7+AS7)/AS7),IF(AS7=1,AR7,(AR7*AS7+AS7-1)/AS7)))</f>
        <v>6</v>
      </c>
      <c r="AU7" s="9">
        <f>T7</f>
        <v>62</v>
      </c>
      <c r="AV7" s="9">
        <f>U7</f>
        <v>383575</v>
      </c>
      <c r="AW7">
        <f t="shared" ref="AW7:AW20" si="16">RANK(AU7,$AU$6:$AU$20,1)</f>
        <v>3</v>
      </c>
      <c r="AX7">
        <f t="shared" ref="AX7:AX20" si="17">RANK(AV7,$AV$6:$AV$20,0)</f>
        <v>5</v>
      </c>
      <c r="AY7">
        <f t="shared" ref="AY7:AY20" si="18">AW7+AX7*0.00001</f>
        <v>3.0000499999999999</v>
      </c>
      <c r="AZ7">
        <f t="shared" ref="AZ7:AZ20" si="19">RANK(AY7,$AY$6:$AY$20,1)</f>
        <v>4</v>
      </c>
    </row>
    <row r="8" spans="1:52" ht="19.5" customHeight="1" thickBot="1" x14ac:dyDescent="0.3">
      <c r="A8" s="187"/>
      <c r="B8" s="199"/>
      <c r="C8" s="21">
        <v>9</v>
      </c>
      <c r="D8" s="22">
        <v>23100</v>
      </c>
      <c r="E8" s="23">
        <f>IF(ISBLANK(D8),0,IF(ISBLANK(C7),0,IF(E7 = "D",MAX($A$5:$A$34) + 2,AH7)))</f>
        <v>9</v>
      </c>
      <c r="F8" s="21">
        <v>5</v>
      </c>
      <c r="G8" s="22">
        <v>39225</v>
      </c>
      <c r="H8" s="23">
        <f>IF(ISBLANK(G8),0,IF(ISBLANK(F7),0,IF(H7 = "D",MAX($A$5:$A$34) + 2,AL7)))</f>
        <v>7</v>
      </c>
      <c r="I8" s="21">
        <v>4</v>
      </c>
      <c r="J8" s="22">
        <v>55250</v>
      </c>
      <c r="K8" s="23">
        <f>IF(ISBLANK(J8),0,IF(ISBLANK(I7),0,IF(K7 = "D",MAX($A$5:$A$34) + 2,AP7)))</f>
        <v>7</v>
      </c>
      <c r="L8" s="21">
        <v>8</v>
      </c>
      <c r="M8" s="22">
        <v>50475</v>
      </c>
      <c r="N8" s="23">
        <f>IF(ISBLANK(M8),0,IF(ISBLANK(L7),0,IF(N7 = "D",MAX($A$5:$A$34) + 2,AT7)))</f>
        <v>6</v>
      </c>
      <c r="O8" s="193"/>
      <c r="P8" s="183"/>
      <c r="Q8" s="185"/>
      <c r="T8" s="181"/>
      <c r="U8" s="183"/>
      <c r="V8" s="185"/>
      <c r="Y8" s="10">
        <f>O9</f>
        <v>28</v>
      </c>
      <c r="Z8" s="9">
        <f>P9</f>
        <v>167925</v>
      </c>
      <c r="AA8">
        <f t="shared" si="0"/>
        <v>9</v>
      </c>
      <c r="AB8">
        <f t="shared" si="1"/>
        <v>10</v>
      </c>
      <c r="AC8">
        <f t="shared" si="2"/>
        <v>9.0000999999999998</v>
      </c>
      <c r="AD8" s="19">
        <f t="shared" si="3"/>
        <v>9</v>
      </c>
      <c r="AE8" s="14">
        <f>D10</f>
        <v>16025</v>
      </c>
      <c r="AF8" s="15">
        <f t="shared" si="4"/>
        <v>10</v>
      </c>
      <c r="AG8">
        <f t="shared" si="5"/>
        <v>1</v>
      </c>
      <c r="AH8" s="18">
        <f t="shared" si="6"/>
        <v>10</v>
      </c>
      <c r="AI8" s="14">
        <f>G10</f>
        <v>59525</v>
      </c>
      <c r="AJ8">
        <f t="shared" si="7"/>
        <v>3</v>
      </c>
      <c r="AK8">
        <f t="shared" si="8"/>
        <v>1</v>
      </c>
      <c r="AL8" s="18">
        <f t="shared" si="9"/>
        <v>3</v>
      </c>
      <c r="AM8" s="14">
        <f>J10</f>
        <v>63450</v>
      </c>
      <c r="AN8" s="15">
        <f t="shared" si="10"/>
        <v>4</v>
      </c>
      <c r="AO8">
        <f t="shared" si="11"/>
        <v>1</v>
      </c>
      <c r="AP8" s="18">
        <f t="shared" si="12"/>
        <v>4</v>
      </c>
      <c r="AQ8" s="14">
        <f>M10</f>
        <v>28925</v>
      </c>
      <c r="AR8" s="15">
        <f t="shared" si="13"/>
        <v>11</v>
      </c>
      <c r="AS8">
        <f t="shared" si="14"/>
        <v>1</v>
      </c>
      <c r="AT8" s="18">
        <f t="shared" si="15"/>
        <v>11</v>
      </c>
      <c r="AU8" s="9">
        <f>T9</f>
        <v>66</v>
      </c>
      <c r="AV8" s="9">
        <f>U9</f>
        <v>367025</v>
      </c>
      <c r="AW8">
        <f t="shared" si="16"/>
        <v>5</v>
      </c>
      <c r="AX8">
        <f t="shared" si="17"/>
        <v>8</v>
      </c>
      <c r="AY8">
        <f t="shared" si="18"/>
        <v>5.0000799999999996</v>
      </c>
      <c r="AZ8">
        <f t="shared" si="19"/>
        <v>5</v>
      </c>
    </row>
    <row r="9" spans="1:52" ht="19.5" customHeight="1" x14ac:dyDescent="0.25">
      <c r="A9" s="197">
        <v>3</v>
      </c>
      <c r="B9" s="198" t="s">
        <v>172</v>
      </c>
      <c r="C9" s="190" t="s">
        <v>123</v>
      </c>
      <c r="D9" s="191"/>
      <c r="E9" s="46"/>
      <c r="F9" s="190" t="s">
        <v>125</v>
      </c>
      <c r="G9" s="191"/>
      <c r="H9" s="46"/>
      <c r="I9" s="190" t="s">
        <v>202</v>
      </c>
      <c r="J9" s="191"/>
      <c r="K9" s="46"/>
      <c r="L9" s="190" t="s">
        <v>127</v>
      </c>
      <c r="M9" s="191"/>
      <c r="N9" s="46"/>
      <c r="O9" s="192">
        <f>SUM(E10+H10+K10+N10)</f>
        <v>28</v>
      </c>
      <c r="P9" s="182">
        <f>SUM(D10+G10+J10+M10)</f>
        <v>167925</v>
      </c>
      <c r="Q9" s="184">
        <f>AD8</f>
        <v>9</v>
      </c>
      <c r="T9" s="180">
        <f>O9+'15 družstiev Pretek č. 1'!O9+'15 družstiev Pretek č. 2'!O9</f>
        <v>66</v>
      </c>
      <c r="U9" s="182">
        <f>P9+'15 družstiev Pretek č. 1'!P9+'15 družstiev Pretek č. 2'!P9</f>
        <v>367025</v>
      </c>
      <c r="V9" s="184">
        <f>AZ8</f>
        <v>5</v>
      </c>
      <c r="Y9" s="10">
        <f>O11</f>
        <v>19</v>
      </c>
      <c r="Z9" s="9">
        <f>P11</f>
        <v>229925</v>
      </c>
      <c r="AA9">
        <f t="shared" si="0"/>
        <v>1</v>
      </c>
      <c r="AB9">
        <f t="shared" si="1"/>
        <v>1</v>
      </c>
      <c r="AC9">
        <f t="shared" si="2"/>
        <v>1.0000100000000001</v>
      </c>
      <c r="AD9" s="19">
        <f t="shared" si="3"/>
        <v>1</v>
      </c>
      <c r="AE9" s="14">
        <f>D12</f>
        <v>27775</v>
      </c>
      <c r="AF9" s="15">
        <f t="shared" si="4"/>
        <v>8</v>
      </c>
      <c r="AG9">
        <f t="shared" si="5"/>
        <v>1</v>
      </c>
      <c r="AH9" s="18">
        <f t="shared" si="6"/>
        <v>8</v>
      </c>
      <c r="AI9" s="14">
        <f>G12</f>
        <v>56300</v>
      </c>
      <c r="AJ9">
        <f t="shared" si="7"/>
        <v>4</v>
      </c>
      <c r="AK9">
        <f t="shared" si="8"/>
        <v>1</v>
      </c>
      <c r="AL9" s="18">
        <f t="shared" si="9"/>
        <v>4</v>
      </c>
      <c r="AM9" s="14">
        <f>J12</f>
        <v>58100</v>
      </c>
      <c r="AN9" s="15">
        <f t="shared" si="10"/>
        <v>5</v>
      </c>
      <c r="AO9">
        <f t="shared" si="11"/>
        <v>1</v>
      </c>
      <c r="AP9" s="18">
        <f t="shared" si="12"/>
        <v>5</v>
      </c>
      <c r="AQ9" s="14">
        <f>M12</f>
        <v>87750</v>
      </c>
      <c r="AR9" s="15">
        <f t="shared" si="13"/>
        <v>2</v>
      </c>
      <c r="AS9">
        <f t="shared" si="14"/>
        <v>1</v>
      </c>
      <c r="AT9" s="18">
        <f t="shared" si="15"/>
        <v>2</v>
      </c>
      <c r="AU9" s="9">
        <f>T11</f>
        <v>58</v>
      </c>
      <c r="AV9" s="9">
        <f>U11</f>
        <v>418700</v>
      </c>
      <c r="AW9">
        <f t="shared" si="16"/>
        <v>1</v>
      </c>
      <c r="AX9">
        <f t="shared" si="17"/>
        <v>1</v>
      </c>
      <c r="AY9">
        <f t="shared" si="18"/>
        <v>1.0000100000000001</v>
      </c>
      <c r="AZ9">
        <f t="shared" si="19"/>
        <v>1</v>
      </c>
    </row>
    <row r="10" spans="1:52" ht="19.5" customHeight="1" thickBot="1" x14ac:dyDescent="0.3">
      <c r="A10" s="197"/>
      <c r="B10" s="199"/>
      <c r="C10" s="21">
        <v>4</v>
      </c>
      <c r="D10" s="22">
        <v>16025</v>
      </c>
      <c r="E10" s="23">
        <f>IF(ISBLANK(D10),0,IF(ISBLANK(C9),0,IF(E9 = "D",MAX($A$5:$A$34) + 2,AH8)))</f>
        <v>10</v>
      </c>
      <c r="F10" s="21">
        <v>11</v>
      </c>
      <c r="G10" s="22">
        <v>59525</v>
      </c>
      <c r="H10" s="23">
        <f>IF(ISBLANK(G10),0,IF(ISBLANK(F9),0,IF(H9 = "D",MAX($A$5:$A$34) + 2,AL8)))</f>
        <v>3</v>
      </c>
      <c r="I10" s="21">
        <v>2</v>
      </c>
      <c r="J10" s="22">
        <v>63450</v>
      </c>
      <c r="K10" s="23">
        <f>IF(ISBLANK(J10),0,IF(ISBLANK(I9),0,IF(K9 = "D",MAX($A$5:$A$34) + 2,AP8)))</f>
        <v>4</v>
      </c>
      <c r="L10" s="21">
        <v>7</v>
      </c>
      <c r="M10" s="22">
        <v>28925</v>
      </c>
      <c r="N10" s="23">
        <f>IF(ISBLANK(M10),0,IF(ISBLANK(L9),0,IF(N9 = "D",MAX($A$5:$A$34) + 2,AT8)))</f>
        <v>11</v>
      </c>
      <c r="O10" s="193"/>
      <c r="P10" s="183"/>
      <c r="Q10" s="185"/>
      <c r="T10" s="181"/>
      <c r="U10" s="183"/>
      <c r="V10" s="185"/>
      <c r="Y10" s="10">
        <f>O13</f>
        <v>19</v>
      </c>
      <c r="Z10" s="9">
        <f>P13</f>
        <v>211100</v>
      </c>
      <c r="AA10">
        <f t="shared" si="0"/>
        <v>1</v>
      </c>
      <c r="AB10">
        <f t="shared" si="1"/>
        <v>4</v>
      </c>
      <c r="AC10">
        <f t="shared" si="2"/>
        <v>1.00004</v>
      </c>
      <c r="AD10" s="19">
        <f t="shared" si="3"/>
        <v>2</v>
      </c>
      <c r="AE10" s="14">
        <f>D14</f>
        <v>43125</v>
      </c>
      <c r="AF10" s="15">
        <f t="shared" si="4"/>
        <v>1</v>
      </c>
      <c r="AG10">
        <f t="shared" si="5"/>
        <v>1</v>
      </c>
      <c r="AH10" s="18">
        <f t="shared" si="6"/>
        <v>1</v>
      </c>
      <c r="AI10" s="14">
        <f>G14</f>
        <v>70400</v>
      </c>
      <c r="AJ10">
        <f t="shared" si="7"/>
        <v>1</v>
      </c>
      <c r="AK10">
        <f t="shared" si="8"/>
        <v>1</v>
      </c>
      <c r="AL10" s="18">
        <f t="shared" si="9"/>
        <v>1</v>
      </c>
      <c r="AM10" s="14">
        <f>J14</f>
        <v>42025</v>
      </c>
      <c r="AN10" s="15">
        <f t="shared" si="10"/>
        <v>11</v>
      </c>
      <c r="AO10">
        <f t="shared" si="11"/>
        <v>1</v>
      </c>
      <c r="AP10" s="18">
        <f t="shared" si="12"/>
        <v>11</v>
      </c>
      <c r="AQ10" s="14">
        <f>M14</f>
        <v>55550</v>
      </c>
      <c r="AR10" s="15">
        <f t="shared" si="13"/>
        <v>5</v>
      </c>
      <c r="AS10">
        <f t="shared" si="14"/>
        <v>1</v>
      </c>
      <c r="AT10" s="18">
        <f t="shared" si="15"/>
        <v>5</v>
      </c>
      <c r="AU10" s="9">
        <f>T13</f>
        <v>72</v>
      </c>
      <c r="AV10" s="9">
        <f>U13</f>
        <v>369300</v>
      </c>
      <c r="AW10">
        <f t="shared" si="16"/>
        <v>8</v>
      </c>
      <c r="AX10">
        <f t="shared" si="17"/>
        <v>7</v>
      </c>
      <c r="AY10">
        <f t="shared" si="18"/>
        <v>8.0000699999999991</v>
      </c>
      <c r="AZ10">
        <f t="shared" si="19"/>
        <v>8</v>
      </c>
    </row>
    <row r="11" spans="1:52" ht="19.5" customHeight="1" x14ac:dyDescent="0.25">
      <c r="A11" s="186">
        <v>4</v>
      </c>
      <c r="B11" s="198" t="s">
        <v>192</v>
      </c>
      <c r="C11" s="190" t="s">
        <v>195</v>
      </c>
      <c r="D11" s="191"/>
      <c r="E11" s="46"/>
      <c r="F11" s="190" t="s">
        <v>193</v>
      </c>
      <c r="G11" s="191"/>
      <c r="H11" s="46"/>
      <c r="I11" s="190" t="s">
        <v>194</v>
      </c>
      <c r="J11" s="191"/>
      <c r="K11" s="46"/>
      <c r="L11" s="190" t="s">
        <v>196</v>
      </c>
      <c r="M11" s="191"/>
      <c r="N11" s="46"/>
      <c r="O11" s="192">
        <f>SUM(E12+H12+K12+N12)</f>
        <v>19</v>
      </c>
      <c r="P11" s="182">
        <f>SUM(D12+G12+J12+M12)</f>
        <v>229925</v>
      </c>
      <c r="Q11" s="184">
        <f>AD9</f>
        <v>1</v>
      </c>
      <c r="T11" s="180">
        <f>O11+'15 družstiev Pretek č. 1'!O11+'15 družstiev Pretek č. 2'!O11</f>
        <v>58</v>
      </c>
      <c r="U11" s="182">
        <f>P11+'15 družstiev Pretek č. 1'!P11+'15 družstiev Pretek č. 2'!P11</f>
        <v>418700</v>
      </c>
      <c r="V11" s="184">
        <f>AZ9</f>
        <v>1</v>
      </c>
      <c r="Y11" s="10">
        <f>O15</f>
        <v>27</v>
      </c>
      <c r="Z11" s="9">
        <f>P15</f>
        <v>190200</v>
      </c>
      <c r="AA11">
        <f t="shared" si="0"/>
        <v>8</v>
      </c>
      <c r="AB11">
        <f t="shared" si="1"/>
        <v>8</v>
      </c>
      <c r="AC11">
        <f t="shared" si="2"/>
        <v>8.0000800000000005</v>
      </c>
      <c r="AD11" s="19">
        <f t="shared" si="3"/>
        <v>8</v>
      </c>
      <c r="AE11" s="14">
        <f>D16</f>
        <v>37000</v>
      </c>
      <c r="AF11" s="15">
        <f t="shared" si="4"/>
        <v>5</v>
      </c>
      <c r="AG11">
        <f t="shared" si="5"/>
        <v>1</v>
      </c>
      <c r="AH11" s="18">
        <f t="shared" si="6"/>
        <v>5</v>
      </c>
      <c r="AI11" s="14">
        <f>G16</f>
        <v>29750</v>
      </c>
      <c r="AJ11">
        <f t="shared" si="7"/>
        <v>9</v>
      </c>
      <c r="AK11">
        <f t="shared" si="8"/>
        <v>1</v>
      </c>
      <c r="AL11" s="18">
        <f t="shared" si="9"/>
        <v>9</v>
      </c>
      <c r="AM11" s="14">
        <f>J16</f>
        <v>82450</v>
      </c>
      <c r="AN11" s="15">
        <f t="shared" si="10"/>
        <v>3</v>
      </c>
      <c r="AO11">
        <f t="shared" si="11"/>
        <v>1</v>
      </c>
      <c r="AP11" s="18">
        <f t="shared" si="12"/>
        <v>3</v>
      </c>
      <c r="AQ11" s="14">
        <f>M16</f>
        <v>41000</v>
      </c>
      <c r="AR11" s="15">
        <f t="shared" si="13"/>
        <v>9</v>
      </c>
      <c r="AS11">
        <f t="shared" si="14"/>
        <v>1</v>
      </c>
      <c r="AT11" s="18">
        <f t="shared" si="15"/>
        <v>9</v>
      </c>
      <c r="AU11" s="9">
        <f>T15</f>
        <v>68</v>
      </c>
      <c r="AV11" s="9">
        <f>U15</f>
        <v>377000</v>
      </c>
      <c r="AW11">
        <f t="shared" si="16"/>
        <v>7</v>
      </c>
      <c r="AX11">
        <f t="shared" si="17"/>
        <v>6</v>
      </c>
      <c r="AY11">
        <f t="shared" si="18"/>
        <v>7.0000600000000004</v>
      </c>
      <c r="AZ11">
        <f t="shared" si="19"/>
        <v>7</v>
      </c>
    </row>
    <row r="12" spans="1:52" ht="19.5" customHeight="1" thickBot="1" x14ac:dyDescent="0.3">
      <c r="A12" s="187"/>
      <c r="B12" s="199"/>
      <c r="C12" s="21">
        <v>5</v>
      </c>
      <c r="D12" s="22">
        <v>27775</v>
      </c>
      <c r="E12" s="23">
        <f>IF(ISBLANK(D12),0,IF(ISBLANK(C11),0,IF(E11 = "D",MAX($A$5:$A$34) + 2,AH9)))</f>
        <v>8</v>
      </c>
      <c r="F12" s="21">
        <v>7</v>
      </c>
      <c r="G12" s="22">
        <v>56300</v>
      </c>
      <c r="H12" s="23">
        <f>IF(ISBLANK(G12),0,IF(ISBLANK(F11),0,IF(H11 = "D",MAX($A$5:$A$34) + 2,AL9)))</f>
        <v>4</v>
      </c>
      <c r="I12" s="178">
        <v>11</v>
      </c>
      <c r="J12" s="22">
        <v>58100</v>
      </c>
      <c r="K12" s="23">
        <f>IF(ISBLANK(J12),0,IF(ISBLANK(I11),0,IF(K11 = "D",MAX($A$5:$A$34) + 2,AP9)))</f>
        <v>5</v>
      </c>
      <c r="L12" s="178">
        <v>11</v>
      </c>
      <c r="M12" s="22">
        <v>87750</v>
      </c>
      <c r="N12" s="23">
        <f>IF(ISBLANK(M12),0,IF(ISBLANK(L11),0,IF(N11 = "D",MAX($A$5:$A$34) + 2,AT9)))</f>
        <v>2</v>
      </c>
      <c r="O12" s="193"/>
      <c r="P12" s="183"/>
      <c r="Q12" s="185"/>
      <c r="T12" s="181"/>
      <c r="U12" s="183"/>
      <c r="V12" s="185"/>
      <c r="W12" s="17"/>
      <c r="Y12" s="10">
        <f>O17</f>
        <v>24</v>
      </c>
      <c r="Z12" s="9">
        <f>P17</f>
        <v>209650</v>
      </c>
      <c r="AA12">
        <f t="shared" si="0"/>
        <v>7</v>
      </c>
      <c r="AB12">
        <f t="shared" si="1"/>
        <v>6</v>
      </c>
      <c r="AC12">
        <f t="shared" si="2"/>
        <v>7.0000600000000004</v>
      </c>
      <c r="AD12" s="19">
        <f t="shared" si="3"/>
        <v>7</v>
      </c>
      <c r="AE12" s="14">
        <f>D18</f>
        <v>28675</v>
      </c>
      <c r="AF12" s="15">
        <f t="shared" si="4"/>
        <v>7</v>
      </c>
      <c r="AG12">
        <f t="shared" si="5"/>
        <v>1</v>
      </c>
      <c r="AH12" s="18">
        <f t="shared" si="6"/>
        <v>7</v>
      </c>
      <c r="AI12" s="14">
        <f>G18</f>
        <v>43725</v>
      </c>
      <c r="AJ12">
        <f t="shared" si="7"/>
        <v>6</v>
      </c>
      <c r="AK12">
        <f t="shared" si="8"/>
        <v>1</v>
      </c>
      <c r="AL12" s="18">
        <f t="shared" si="9"/>
        <v>6</v>
      </c>
      <c r="AM12" s="14">
        <f>J18</f>
        <v>45325</v>
      </c>
      <c r="AN12" s="15">
        <f t="shared" si="10"/>
        <v>10</v>
      </c>
      <c r="AO12">
        <f t="shared" si="11"/>
        <v>1</v>
      </c>
      <c r="AP12" s="18">
        <f t="shared" si="12"/>
        <v>10</v>
      </c>
      <c r="AQ12" s="14">
        <f>M18</f>
        <v>91925</v>
      </c>
      <c r="AR12" s="15">
        <f t="shared" si="13"/>
        <v>1</v>
      </c>
      <c r="AS12">
        <f t="shared" si="14"/>
        <v>1</v>
      </c>
      <c r="AT12" s="18">
        <f t="shared" si="15"/>
        <v>1</v>
      </c>
      <c r="AU12" s="9">
        <f>T17</f>
        <v>62</v>
      </c>
      <c r="AV12" s="9">
        <f>U17</f>
        <v>401525</v>
      </c>
      <c r="AW12">
        <f t="shared" si="16"/>
        <v>3</v>
      </c>
      <c r="AX12">
        <f t="shared" si="17"/>
        <v>2</v>
      </c>
      <c r="AY12">
        <f t="shared" si="18"/>
        <v>3.0000200000000001</v>
      </c>
      <c r="AZ12">
        <f t="shared" si="19"/>
        <v>3</v>
      </c>
    </row>
    <row r="13" spans="1:52" ht="19.5" customHeight="1" x14ac:dyDescent="0.25">
      <c r="A13" s="197">
        <v>5</v>
      </c>
      <c r="B13" s="198" t="s">
        <v>173</v>
      </c>
      <c r="C13" s="190" t="s">
        <v>174</v>
      </c>
      <c r="D13" s="191"/>
      <c r="E13" s="46" t="s">
        <v>38</v>
      </c>
      <c r="F13" s="190" t="s">
        <v>177</v>
      </c>
      <c r="G13" s="191"/>
      <c r="H13" s="46"/>
      <c r="I13" s="190" t="s">
        <v>175</v>
      </c>
      <c r="J13" s="191"/>
      <c r="K13" s="46"/>
      <c r="L13" s="190" t="s">
        <v>205</v>
      </c>
      <c r="M13" s="191"/>
      <c r="N13" s="46"/>
      <c r="O13" s="192">
        <f>SUM(E14+H14+K14+N14)</f>
        <v>19</v>
      </c>
      <c r="P13" s="182">
        <f>SUM(D14+G14+J14+M14)</f>
        <v>211100</v>
      </c>
      <c r="Q13" s="184">
        <f>AD10</f>
        <v>2</v>
      </c>
      <c r="T13" s="180">
        <f>O13+'15 družstiev Pretek č. 1'!O13+'15 družstiev Pretek č. 2'!O13</f>
        <v>72</v>
      </c>
      <c r="U13" s="182">
        <f>P13+'15 družstiev Pretek č. 1'!P13+'15 družstiev Pretek č. 2'!P13</f>
        <v>369300</v>
      </c>
      <c r="V13" s="184">
        <f>AZ10</f>
        <v>8</v>
      </c>
      <c r="W13" s="17"/>
      <c r="Y13" s="10">
        <f>O19</f>
        <v>21</v>
      </c>
      <c r="Z13" s="9">
        <f>P19</f>
        <v>198875</v>
      </c>
      <c r="AA13">
        <f t="shared" si="0"/>
        <v>5</v>
      </c>
      <c r="AB13">
        <f t="shared" si="1"/>
        <v>7</v>
      </c>
      <c r="AC13">
        <f t="shared" si="2"/>
        <v>5.00007</v>
      </c>
      <c r="AD13" s="19">
        <f t="shared" si="3"/>
        <v>5</v>
      </c>
      <c r="AE13" s="14">
        <f>D20</f>
        <v>43100</v>
      </c>
      <c r="AF13" s="15">
        <f t="shared" si="4"/>
        <v>2</v>
      </c>
      <c r="AG13">
        <f t="shared" si="5"/>
        <v>1</v>
      </c>
      <c r="AH13" s="18">
        <f t="shared" si="6"/>
        <v>2</v>
      </c>
      <c r="AI13" s="14">
        <f>G20</f>
        <v>65150</v>
      </c>
      <c r="AJ13">
        <f t="shared" si="7"/>
        <v>2</v>
      </c>
      <c r="AK13">
        <f t="shared" si="8"/>
        <v>1</v>
      </c>
      <c r="AL13" s="18">
        <f t="shared" si="9"/>
        <v>2</v>
      </c>
      <c r="AM13" s="14">
        <f>J20</f>
        <v>56525</v>
      </c>
      <c r="AN13" s="15">
        <f t="shared" si="10"/>
        <v>6</v>
      </c>
      <c r="AO13">
        <f t="shared" si="11"/>
        <v>1</v>
      </c>
      <c r="AP13" s="18">
        <f t="shared" si="12"/>
        <v>6</v>
      </c>
      <c r="AQ13" s="14">
        <f>M20</f>
        <v>34100</v>
      </c>
      <c r="AR13" s="15">
        <f t="shared" si="13"/>
        <v>10</v>
      </c>
      <c r="AS13">
        <f t="shared" si="14"/>
        <v>1</v>
      </c>
      <c r="AT13" s="18">
        <f t="shared" si="15"/>
        <v>10</v>
      </c>
      <c r="AU13" s="9">
        <f>T19</f>
        <v>89.5</v>
      </c>
      <c r="AV13" s="9">
        <f>U19</f>
        <v>308025</v>
      </c>
      <c r="AW13">
        <f t="shared" si="16"/>
        <v>10</v>
      </c>
      <c r="AX13">
        <f t="shared" si="17"/>
        <v>10</v>
      </c>
      <c r="AY13">
        <f t="shared" si="18"/>
        <v>10.0001</v>
      </c>
      <c r="AZ13">
        <f t="shared" si="19"/>
        <v>10</v>
      </c>
    </row>
    <row r="14" spans="1:52" ht="19.5" customHeight="1" thickBot="1" x14ac:dyDescent="0.3">
      <c r="A14" s="197"/>
      <c r="B14" s="199"/>
      <c r="C14" s="21">
        <v>8</v>
      </c>
      <c r="D14" s="22">
        <v>43125</v>
      </c>
      <c r="E14" s="23">
        <v>2</v>
      </c>
      <c r="F14" s="21">
        <v>10</v>
      </c>
      <c r="G14" s="22">
        <v>70400</v>
      </c>
      <c r="H14" s="23">
        <f>IF(ISBLANK(G14),0,IF(ISBLANK(F13),0,IF(H13 = "D",MAX($A$5:$A$34) + 2,AL10)))</f>
        <v>1</v>
      </c>
      <c r="I14" s="21">
        <v>3</v>
      </c>
      <c r="J14" s="22">
        <v>42025</v>
      </c>
      <c r="K14" s="23">
        <f>IF(ISBLANK(J14),0,IF(ISBLANK(I13),0,IF(K13 = "D",MAX($A$5:$A$34) + 2,AP10)))</f>
        <v>11</v>
      </c>
      <c r="L14" s="21">
        <v>3</v>
      </c>
      <c r="M14" s="22">
        <v>55550</v>
      </c>
      <c r="N14" s="23">
        <f>IF(ISBLANK(M14),0,IF(ISBLANK(L13),0,IF(N13 = "D",MAX($A$5:$A$34) + 2,AT10)))</f>
        <v>5</v>
      </c>
      <c r="O14" s="193"/>
      <c r="P14" s="183"/>
      <c r="Q14" s="185"/>
      <c r="T14" s="181"/>
      <c r="U14" s="183"/>
      <c r="V14" s="185"/>
      <c r="W14" s="17"/>
      <c r="Y14" s="10">
        <f>O21</f>
        <v>20</v>
      </c>
      <c r="Z14" s="9">
        <f>P21</f>
        <v>213075</v>
      </c>
      <c r="AA14">
        <f t="shared" si="0"/>
        <v>3</v>
      </c>
      <c r="AB14">
        <f t="shared" si="1"/>
        <v>2</v>
      </c>
      <c r="AC14">
        <f t="shared" si="2"/>
        <v>3.0000200000000001</v>
      </c>
      <c r="AD14" s="19">
        <f t="shared" si="3"/>
        <v>3</v>
      </c>
      <c r="AE14" s="14">
        <f>D22</f>
        <v>42550</v>
      </c>
      <c r="AF14" s="15">
        <f t="shared" si="4"/>
        <v>3</v>
      </c>
      <c r="AG14">
        <f t="shared" si="5"/>
        <v>1</v>
      </c>
      <c r="AH14" s="18">
        <f t="shared" si="6"/>
        <v>3</v>
      </c>
      <c r="AI14" s="14">
        <f>G22</f>
        <v>30525</v>
      </c>
      <c r="AJ14">
        <f t="shared" si="7"/>
        <v>8</v>
      </c>
      <c r="AK14">
        <f t="shared" si="8"/>
        <v>1</v>
      </c>
      <c r="AL14" s="18">
        <f t="shared" si="9"/>
        <v>8</v>
      </c>
      <c r="AM14" s="14">
        <f>J22</f>
        <v>94525</v>
      </c>
      <c r="AN14" s="15">
        <f t="shared" si="10"/>
        <v>1</v>
      </c>
      <c r="AO14">
        <f t="shared" si="11"/>
        <v>1</v>
      </c>
      <c r="AP14" s="18">
        <f t="shared" si="12"/>
        <v>1</v>
      </c>
      <c r="AQ14" s="14">
        <f>M22</f>
        <v>45475</v>
      </c>
      <c r="AR14" s="15">
        <f t="shared" si="13"/>
        <v>8</v>
      </c>
      <c r="AS14">
        <f t="shared" si="14"/>
        <v>1</v>
      </c>
      <c r="AT14" s="18">
        <f t="shared" si="15"/>
        <v>8</v>
      </c>
      <c r="AU14" s="9">
        <f>T21</f>
        <v>75</v>
      </c>
      <c r="AV14" s="9">
        <f>U21</f>
        <v>355525</v>
      </c>
      <c r="AW14">
        <f t="shared" si="16"/>
        <v>9</v>
      </c>
      <c r="AX14">
        <f t="shared" si="17"/>
        <v>9</v>
      </c>
      <c r="AY14">
        <f t="shared" si="18"/>
        <v>9.0000900000000001</v>
      </c>
      <c r="AZ14">
        <f t="shared" si="19"/>
        <v>9</v>
      </c>
    </row>
    <row r="15" spans="1:52" ht="19.5" customHeight="1" x14ac:dyDescent="0.25">
      <c r="A15" s="186">
        <v>6</v>
      </c>
      <c r="B15" s="198" t="s">
        <v>229</v>
      </c>
      <c r="C15" s="190" t="s">
        <v>134</v>
      </c>
      <c r="D15" s="191"/>
      <c r="E15" s="46"/>
      <c r="F15" s="264" t="s">
        <v>137</v>
      </c>
      <c r="G15" s="265"/>
      <c r="H15" s="46"/>
      <c r="I15" s="190" t="s">
        <v>135</v>
      </c>
      <c r="J15" s="191"/>
      <c r="K15" s="46"/>
      <c r="L15" s="264" t="s">
        <v>136</v>
      </c>
      <c r="M15" s="265"/>
      <c r="N15" s="46" t="s">
        <v>38</v>
      </c>
      <c r="O15" s="192">
        <f>SUM(E16+H16+K16+N16)</f>
        <v>27</v>
      </c>
      <c r="P15" s="182">
        <f>SUM(D16+G16+J16+M16)</f>
        <v>190200</v>
      </c>
      <c r="Q15" s="184">
        <f>AD11</f>
        <v>8</v>
      </c>
      <c r="T15" s="180">
        <f>O15+'15 družstiev Pretek č. 1'!O15+'15 družstiev Pretek č. 2'!O15</f>
        <v>68</v>
      </c>
      <c r="U15" s="182">
        <f>P15+'15 družstiev Pretek č. 1'!P15+'15 družstiev Pretek č. 2'!P15</f>
        <v>377000</v>
      </c>
      <c r="V15" s="184">
        <f>AZ11</f>
        <v>7</v>
      </c>
      <c r="Y15" s="10">
        <f>O23</f>
        <v>22</v>
      </c>
      <c r="Z15" s="9">
        <f>P23</f>
        <v>210900</v>
      </c>
      <c r="AA15">
        <f t="shared" si="0"/>
        <v>6</v>
      </c>
      <c r="AB15">
        <f t="shared" si="1"/>
        <v>5</v>
      </c>
      <c r="AC15">
        <f t="shared" si="2"/>
        <v>6.0000499999999999</v>
      </c>
      <c r="AD15" s="19">
        <f t="shared" si="3"/>
        <v>6</v>
      </c>
      <c r="AE15" s="14">
        <f>D24</f>
        <v>34325</v>
      </c>
      <c r="AF15" s="15">
        <f t="shared" si="4"/>
        <v>6</v>
      </c>
      <c r="AG15">
        <f t="shared" si="5"/>
        <v>1</v>
      </c>
      <c r="AH15" s="18">
        <f t="shared" si="6"/>
        <v>6</v>
      </c>
      <c r="AI15" s="14">
        <f>G24</f>
        <v>25025</v>
      </c>
      <c r="AJ15">
        <f t="shared" si="7"/>
        <v>10</v>
      </c>
      <c r="AK15">
        <f t="shared" si="8"/>
        <v>1</v>
      </c>
      <c r="AL15" s="18">
        <f t="shared" si="9"/>
        <v>10</v>
      </c>
      <c r="AM15" s="14">
        <f>J24</f>
        <v>92375</v>
      </c>
      <c r="AN15" s="15">
        <f t="shared" si="10"/>
        <v>2</v>
      </c>
      <c r="AO15">
        <f t="shared" si="11"/>
        <v>1</v>
      </c>
      <c r="AP15" s="18">
        <f t="shared" si="12"/>
        <v>2</v>
      </c>
      <c r="AQ15" s="14">
        <f>M24</f>
        <v>59175</v>
      </c>
      <c r="AR15" s="15">
        <f t="shared" si="13"/>
        <v>4</v>
      </c>
      <c r="AS15">
        <f t="shared" si="14"/>
        <v>1</v>
      </c>
      <c r="AT15" s="18">
        <f t="shared" si="15"/>
        <v>4</v>
      </c>
      <c r="AU15" s="9">
        <f>T23</f>
        <v>66.5</v>
      </c>
      <c r="AV15" s="9">
        <f>U23</f>
        <v>399700</v>
      </c>
      <c r="AW15">
        <f t="shared" si="16"/>
        <v>6</v>
      </c>
      <c r="AX15">
        <f t="shared" si="17"/>
        <v>3</v>
      </c>
      <c r="AY15">
        <f t="shared" si="18"/>
        <v>6.0000299999999998</v>
      </c>
      <c r="AZ15">
        <f t="shared" si="19"/>
        <v>6</v>
      </c>
    </row>
    <row r="16" spans="1:52" ht="19.5" customHeight="1" thickBot="1" x14ac:dyDescent="0.3">
      <c r="A16" s="187"/>
      <c r="B16" s="199"/>
      <c r="C16" s="21">
        <v>6</v>
      </c>
      <c r="D16" s="22">
        <v>37000</v>
      </c>
      <c r="E16" s="23">
        <f>IF(ISBLANK(D16),0,IF(ISBLANK(C15),0,IF(E15 = "D",MAX($A$5:$A$34) + 2,AH11)))</f>
        <v>5</v>
      </c>
      <c r="F16" s="21">
        <v>4</v>
      </c>
      <c r="G16" s="22">
        <v>29750</v>
      </c>
      <c r="H16" s="23">
        <f>IF(ISBLANK(G16),0,IF(ISBLANK(F15),0,IF(H15 = "D",MAX($A$5:$A$34) + 2,AL11)))</f>
        <v>9</v>
      </c>
      <c r="I16" s="21">
        <v>6</v>
      </c>
      <c r="J16" s="22">
        <v>82450</v>
      </c>
      <c r="K16" s="23">
        <f>IF(ISBLANK(J16),0,IF(ISBLANK(I15),0,IF(K15 = "D",MAX($A$5:$A$34) + 2,AP11)))</f>
        <v>3</v>
      </c>
      <c r="L16" s="21">
        <v>5</v>
      </c>
      <c r="M16" s="22">
        <v>41000</v>
      </c>
      <c r="N16" s="23">
        <v>10</v>
      </c>
      <c r="O16" s="193"/>
      <c r="P16" s="183"/>
      <c r="Q16" s="185"/>
      <c r="T16" s="181"/>
      <c r="U16" s="183"/>
      <c r="V16" s="185"/>
      <c r="Y16" s="10">
        <f>O25</f>
        <v>20</v>
      </c>
      <c r="Z16" s="9">
        <f>P25</f>
        <v>211975</v>
      </c>
      <c r="AA16">
        <f t="shared" si="0"/>
        <v>3</v>
      </c>
      <c r="AB16">
        <f t="shared" si="1"/>
        <v>3</v>
      </c>
      <c r="AC16">
        <f t="shared" si="2"/>
        <v>3.0000300000000002</v>
      </c>
      <c r="AD16" s="19">
        <f t="shared" si="3"/>
        <v>4</v>
      </c>
      <c r="AE16" s="14">
        <f>D26</f>
        <v>41600</v>
      </c>
      <c r="AF16" s="15">
        <f t="shared" si="4"/>
        <v>4</v>
      </c>
      <c r="AG16">
        <f t="shared" si="5"/>
        <v>1</v>
      </c>
      <c r="AH16" s="18">
        <f t="shared" si="6"/>
        <v>4</v>
      </c>
      <c r="AI16" s="14">
        <f>G26</f>
        <v>52125</v>
      </c>
      <c r="AJ16">
        <f t="shared" si="7"/>
        <v>5</v>
      </c>
      <c r="AK16">
        <f t="shared" si="8"/>
        <v>1</v>
      </c>
      <c r="AL16" s="18">
        <f t="shared" si="9"/>
        <v>5</v>
      </c>
      <c r="AM16" s="14">
        <f>J26</f>
        <v>51700</v>
      </c>
      <c r="AN16" s="15">
        <f t="shared" si="10"/>
        <v>8</v>
      </c>
      <c r="AO16">
        <f t="shared" si="11"/>
        <v>1</v>
      </c>
      <c r="AP16" s="18">
        <f t="shared" si="12"/>
        <v>8</v>
      </c>
      <c r="AQ16" s="14">
        <f>M26</f>
        <v>66550</v>
      </c>
      <c r="AR16" s="15">
        <f t="shared" si="13"/>
        <v>3</v>
      </c>
      <c r="AS16">
        <f t="shared" si="14"/>
        <v>1</v>
      </c>
      <c r="AT16" s="18">
        <f t="shared" si="15"/>
        <v>3</v>
      </c>
      <c r="AU16" s="9">
        <f>T25</f>
        <v>59</v>
      </c>
      <c r="AV16" s="9">
        <f>U25</f>
        <v>398125</v>
      </c>
      <c r="AW16">
        <f t="shared" si="16"/>
        <v>2</v>
      </c>
      <c r="AX16">
        <f t="shared" si="17"/>
        <v>4</v>
      </c>
      <c r="AY16">
        <f t="shared" si="18"/>
        <v>2.0000399999999998</v>
      </c>
      <c r="AZ16">
        <f t="shared" si="19"/>
        <v>2</v>
      </c>
    </row>
    <row r="17" spans="1:52" ht="19.5" customHeight="1" thickBot="1" x14ac:dyDescent="0.3">
      <c r="A17" s="197">
        <v>7</v>
      </c>
      <c r="B17" s="194" t="s">
        <v>180</v>
      </c>
      <c r="C17" s="190" t="s">
        <v>138</v>
      </c>
      <c r="D17" s="191"/>
      <c r="E17" s="46"/>
      <c r="F17" s="190" t="s">
        <v>140</v>
      </c>
      <c r="G17" s="191"/>
      <c r="H17" s="46"/>
      <c r="I17" s="190" t="s">
        <v>139</v>
      </c>
      <c r="J17" s="191"/>
      <c r="K17" s="46"/>
      <c r="L17" s="190" t="s">
        <v>142</v>
      </c>
      <c r="M17" s="191"/>
      <c r="N17" s="46"/>
      <c r="O17" s="192">
        <f>SUM(E18+H18+K18+N18)</f>
        <v>24</v>
      </c>
      <c r="P17" s="182">
        <f>SUM(D18+G18+J18+M18)</f>
        <v>209650</v>
      </c>
      <c r="Q17" s="184">
        <f>AD12</f>
        <v>7</v>
      </c>
      <c r="T17" s="180">
        <f>O17+'15 družstiev Pretek č. 1'!O17+'15 družstiev Pretek č. 2'!O17</f>
        <v>62</v>
      </c>
      <c r="U17" s="182">
        <f>P17+'15 družstiev Pretek č. 1'!P17+'15 družstiev Pretek č. 2'!P17</f>
        <v>401525</v>
      </c>
      <c r="V17" s="184">
        <f>AZ12</f>
        <v>3</v>
      </c>
      <c r="Y17" s="11">
        <f>O27</f>
        <v>51</v>
      </c>
      <c r="Z17" s="12">
        <f>P27</f>
        <v>-16</v>
      </c>
      <c r="AA17">
        <f t="shared" si="0"/>
        <v>12</v>
      </c>
      <c r="AB17">
        <f t="shared" si="1"/>
        <v>12</v>
      </c>
      <c r="AC17" s="13">
        <f t="shared" si="2"/>
        <v>12.000120000000001</v>
      </c>
      <c r="AD17" s="19">
        <f t="shared" si="3"/>
        <v>12</v>
      </c>
      <c r="AE17" s="16">
        <f>D28</f>
        <v>-4</v>
      </c>
      <c r="AF17" s="15">
        <f t="shared" si="4"/>
        <v>12</v>
      </c>
      <c r="AG17">
        <f t="shared" si="5"/>
        <v>4</v>
      </c>
      <c r="AH17" s="18">
        <f t="shared" si="6"/>
        <v>12.75</v>
      </c>
      <c r="AI17" s="16">
        <f>G28</f>
        <v>-4</v>
      </c>
      <c r="AJ17">
        <f t="shared" si="7"/>
        <v>12</v>
      </c>
      <c r="AK17">
        <f t="shared" si="8"/>
        <v>4</v>
      </c>
      <c r="AL17" s="18">
        <f t="shared" si="9"/>
        <v>12.75</v>
      </c>
      <c r="AM17" s="16">
        <f>J28</f>
        <v>-4</v>
      </c>
      <c r="AN17" s="15">
        <f t="shared" si="10"/>
        <v>12</v>
      </c>
      <c r="AO17">
        <f t="shared" si="11"/>
        <v>4</v>
      </c>
      <c r="AP17" s="18">
        <f t="shared" si="12"/>
        <v>12.75</v>
      </c>
      <c r="AQ17" s="16">
        <f>M28</f>
        <v>-4</v>
      </c>
      <c r="AR17" s="15">
        <f t="shared" si="13"/>
        <v>12</v>
      </c>
      <c r="AS17">
        <f t="shared" si="14"/>
        <v>4</v>
      </c>
      <c r="AT17" s="18">
        <f t="shared" si="15"/>
        <v>12.75</v>
      </c>
      <c r="AU17" s="9">
        <f>T27</f>
        <v>153</v>
      </c>
      <c r="AV17" s="9">
        <f>U27</f>
        <v>-48</v>
      </c>
      <c r="AW17">
        <f t="shared" si="16"/>
        <v>12</v>
      </c>
      <c r="AX17">
        <f t="shared" si="17"/>
        <v>12</v>
      </c>
      <c r="AY17">
        <f t="shared" si="18"/>
        <v>12.000120000000001</v>
      </c>
      <c r="AZ17">
        <f t="shared" si="19"/>
        <v>12</v>
      </c>
    </row>
    <row r="18" spans="1:52" ht="19.5" customHeight="1" thickBot="1" x14ac:dyDescent="0.3">
      <c r="A18" s="197"/>
      <c r="B18" s="195"/>
      <c r="C18" s="21">
        <v>3</v>
      </c>
      <c r="D18" s="22">
        <v>28675</v>
      </c>
      <c r="E18" s="23">
        <f>IF(ISBLANK(D18),0,IF(ISBLANK(C17),0,IF(E17 = "D",MAX($A$5:$A$34) + 2,AH12)))</f>
        <v>7</v>
      </c>
      <c r="F18" s="21">
        <v>9</v>
      </c>
      <c r="G18" s="22">
        <v>43725</v>
      </c>
      <c r="H18" s="23">
        <f>IF(ISBLANK(G18),0,IF(ISBLANK(F17),0,IF(H17 = "D",MAX($A$5:$A$34) + 2,AL12)))</f>
        <v>6</v>
      </c>
      <c r="I18" s="21">
        <v>1</v>
      </c>
      <c r="J18" s="22">
        <v>45325</v>
      </c>
      <c r="K18" s="23">
        <f>IF(ISBLANK(J18),0,IF(ISBLANK(I17),0,IF(K17 = "D",MAX($A$5:$A$34) + 2,AP12)))</f>
        <v>10</v>
      </c>
      <c r="L18" s="178">
        <v>10</v>
      </c>
      <c r="M18" s="22">
        <v>91925</v>
      </c>
      <c r="N18" s="23">
        <f>IF(ISBLANK(M18),0,IF(ISBLANK(L17),0,IF(N17 = "D",MAX($A$5:$A$34) + 2,AT12)))</f>
        <v>1</v>
      </c>
      <c r="O18" s="193"/>
      <c r="P18" s="183"/>
      <c r="Q18" s="185"/>
      <c r="T18" s="181"/>
      <c r="U18" s="183"/>
      <c r="V18" s="185"/>
      <c r="Y18" s="11">
        <f>O29</f>
        <v>51</v>
      </c>
      <c r="Z18" s="12">
        <f>P29</f>
        <v>-16</v>
      </c>
      <c r="AA18">
        <f t="shared" si="0"/>
        <v>12</v>
      </c>
      <c r="AB18">
        <f t="shared" si="1"/>
        <v>12</v>
      </c>
      <c r="AC18" s="13">
        <f t="shared" si="2"/>
        <v>12.000120000000001</v>
      </c>
      <c r="AD18" s="19">
        <f t="shared" si="3"/>
        <v>12</v>
      </c>
      <c r="AE18" s="16">
        <f>D30</f>
        <v>-4</v>
      </c>
      <c r="AF18" s="15">
        <f t="shared" si="4"/>
        <v>12</v>
      </c>
      <c r="AG18">
        <f t="shared" si="5"/>
        <v>4</v>
      </c>
      <c r="AH18" s="18">
        <f t="shared" si="6"/>
        <v>12.75</v>
      </c>
      <c r="AI18" s="16">
        <f>G30</f>
        <v>-4</v>
      </c>
      <c r="AJ18">
        <f t="shared" si="7"/>
        <v>12</v>
      </c>
      <c r="AK18">
        <f t="shared" si="8"/>
        <v>4</v>
      </c>
      <c r="AL18" s="18">
        <f t="shared" si="9"/>
        <v>12.75</v>
      </c>
      <c r="AM18" s="16">
        <f>J30</f>
        <v>-4</v>
      </c>
      <c r="AN18" s="15">
        <f t="shared" si="10"/>
        <v>12</v>
      </c>
      <c r="AO18">
        <f t="shared" si="11"/>
        <v>4</v>
      </c>
      <c r="AP18" s="18">
        <f t="shared" si="12"/>
        <v>12.75</v>
      </c>
      <c r="AQ18" s="16">
        <f>M30</f>
        <v>-4</v>
      </c>
      <c r="AR18" s="15">
        <f t="shared" si="13"/>
        <v>12</v>
      </c>
      <c r="AS18">
        <f t="shared" si="14"/>
        <v>4</v>
      </c>
      <c r="AT18" s="18">
        <f t="shared" si="15"/>
        <v>12.75</v>
      </c>
      <c r="AU18" s="9">
        <f>T29</f>
        <v>153</v>
      </c>
      <c r="AV18" s="9">
        <f>U29</f>
        <v>-48</v>
      </c>
      <c r="AW18">
        <f t="shared" si="16"/>
        <v>12</v>
      </c>
      <c r="AX18">
        <f t="shared" si="17"/>
        <v>12</v>
      </c>
      <c r="AY18">
        <f t="shared" si="18"/>
        <v>12.000120000000001</v>
      </c>
      <c r="AZ18">
        <f t="shared" si="19"/>
        <v>12</v>
      </c>
    </row>
    <row r="19" spans="1:52" ht="19.5" customHeight="1" thickBot="1" x14ac:dyDescent="0.3">
      <c r="A19" s="186">
        <v>8</v>
      </c>
      <c r="B19" s="194" t="s">
        <v>209</v>
      </c>
      <c r="C19" s="190" t="s">
        <v>143</v>
      </c>
      <c r="D19" s="191"/>
      <c r="E19" s="46" t="s">
        <v>38</v>
      </c>
      <c r="F19" s="190" t="s">
        <v>148</v>
      </c>
      <c r="G19" s="191"/>
      <c r="H19" s="46"/>
      <c r="I19" s="190" t="s">
        <v>144</v>
      </c>
      <c r="J19" s="191"/>
      <c r="K19" s="46"/>
      <c r="L19" s="190" t="s">
        <v>146</v>
      </c>
      <c r="M19" s="191"/>
      <c r="N19" s="46"/>
      <c r="O19" s="192">
        <f>SUM(E20+H20+K20+N20)</f>
        <v>21</v>
      </c>
      <c r="P19" s="182">
        <f>SUM(D20+G20+J20+M20)</f>
        <v>198875</v>
      </c>
      <c r="Q19" s="184">
        <f>AD13</f>
        <v>5</v>
      </c>
      <c r="T19" s="180">
        <f>O19+'15 družstiev Pretek č. 1'!O19+'15 družstiev Pretek č. 2'!O19</f>
        <v>89.5</v>
      </c>
      <c r="U19" s="182">
        <f>P19+'15 družstiev Pretek č. 1'!P19+'15 družstiev Pretek č. 2'!P19</f>
        <v>308025</v>
      </c>
      <c r="V19" s="184">
        <f>AZ13</f>
        <v>10</v>
      </c>
      <c r="Y19" s="11">
        <f>O31</f>
        <v>51</v>
      </c>
      <c r="Z19" s="12">
        <f>P31</f>
        <v>-16</v>
      </c>
      <c r="AA19">
        <f t="shared" si="0"/>
        <v>12</v>
      </c>
      <c r="AB19">
        <f t="shared" si="1"/>
        <v>12</v>
      </c>
      <c r="AC19" s="13">
        <f t="shared" si="2"/>
        <v>12.000120000000001</v>
      </c>
      <c r="AD19" s="19">
        <f t="shared" si="3"/>
        <v>12</v>
      </c>
      <c r="AE19" s="16">
        <f>D32</f>
        <v>-4</v>
      </c>
      <c r="AF19" s="15">
        <f t="shared" si="4"/>
        <v>12</v>
      </c>
      <c r="AG19">
        <f t="shared" si="5"/>
        <v>4</v>
      </c>
      <c r="AH19" s="18">
        <f t="shared" si="6"/>
        <v>12.75</v>
      </c>
      <c r="AI19" s="16">
        <f>G32</f>
        <v>-4</v>
      </c>
      <c r="AJ19">
        <f t="shared" si="7"/>
        <v>12</v>
      </c>
      <c r="AK19">
        <f t="shared" si="8"/>
        <v>4</v>
      </c>
      <c r="AL19" s="18">
        <f t="shared" si="9"/>
        <v>12.75</v>
      </c>
      <c r="AM19" s="16">
        <f>J32</f>
        <v>-4</v>
      </c>
      <c r="AN19" s="15">
        <f t="shared" si="10"/>
        <v>12</v>
      </c>
      <c r="AO19">
        <f t="shared" si="11"/>
        <v>4</v>
      </c>
      <c r="AP19" s="18">
        <f t="shared" si="12"/>
        <v>12.75</v>
      </c>
      <c r="AQ19" s="16">
        <f>M32</f>
        <v>-4</v>
      </c>
      <c r="AR19" s="15">
        <f t="shared" si="13"/>
        <v>12</v>
      </c>
      <c r="AS19">
        <f t="shared" si="14"/>
        <v>4</v>
      </c>
      <c r="AT19" s="18">
        <f t="shared" si="15"/>
        <v>12.75</v>
      </c>
      <c r="AU19" s="9">
        <f>T31</f>
        <v>153</v>
      </c>
      <c r="AV19" s="9">
        <f>U31</f>
        <v>-48</v>
      </c>
      <c r="AW19">
        <f t="shared" si="16"/>
        <v>12</v>
      </c>
      <c r="AX19">
        <f t="shared" si="17"/>
        <v>12</v>
      </c>
      <c r="AY19">
        <f t="shared" si="18"/>
        <v>12.000120000000001</v>
      </c>
      <c r="AZ19">
        <f t="shared" si="19"/>
        <v>12</v>
      </c>
    </row>
    <row r="20" spans="1:52" ht="19.5" customHeight="1" thickBot="1" x14ac:dyDescent="0.3">
      <c r="A20" s="187"/>
      <c r="B20" s="195"/>
      <c r="C20" s="21">
        <v>7</v>
      </c>
      <c r="D20" s="22">
        <v>43100</v>
      </c>
      <c r="E20" s="23">
        <v>3</v>
      </c>
      <c r="F20" s="21">
        <v>6</v>
      </c>
      <c r="G20" s="22">
        <v>65150</v>
      </c>
      <c r="H20" s="23">
        <f>IF(ISBLANK(G20),0,IF(ISBLANK(F19),0,IF(H19 = "D",MAX($A$5:$A$34) + 2,AL13)))</f>
        <v>2</v>
      </c>
      <c r="I20" s="21">
        <v>5</v>
      </c>
      <c r="J20" s="22">
        <v>56525</v>
      </c>
      <c r="K20" s="23">
        <f>IF(ISBLANK(J20),0,IF(ISBLANK(I19),0,IF(K19 = "D",MAX($A$5:$A$34) + 2,AP13)))</f>
        <v>6</v>
      </c>
      <c r="L20" s="21">
        <v>9</v>
      </c>
      <c r="M20" s="22">
        <v>34100</v>
      </c>
      <c r="N20" s="23">
        <f>IF(ISBLANK(M20),0,IF(ISBLANK(L19),0,IF(N19 = "D",MAX($A$5:$A$34) + 2,AT13)))</f>
        <v>10</v>
      </c>
      <c r="O20" s="193"/>
      <c r="P20" s="183"/>
      <c r="Q20" s="185"/>
      <c r="T20" s="181"/>
      <c r="U20" s="183"/>
      <c r="V20" s="185"/>
      <c r="Y20" s="11">
        <f>O33</f>
        <v>51</v>
      </c>
      <c r="Z20" s="12">
        <f>P33</f>
        <v>-16</v>
      </c>
      <c r="AA20">
        <f t="shared" si="0"/>
        <v>12</v>
      </c>
      <c r="AB20">
        <f t="shared" si="1"/>
        <v>12</v>
      </c>
      <c r="AC20" s="13">
        <f t="shared" si="2"/>
        <v>12.000120000000001</v>
      </c>
      <c r="AD20" s="19">
        <f t="shared" si="3"/>
        <v>12</v>
      </c>
      <c r="AE20" s="16">
        <f>D34</f>
        <v>-4</v>
      </c>
      <c r="AF20" s="15">
        <f t="shared" si="4"/>
        <v>12</v>
      </c>
      <c r="AG20">
        <f t="shared" si="5"/>
        <v>4</v>
      </c>
      <c r="AH20" s="18">
        <f t="shared" si="6"/>
        <v>12.75</v>
      </c>
      <c r="AI20" s="16">
        <f>G34</f>
        <v>-4</v>
      </c>
      <c r="AJ20">
        <f t="shared" si="7"/>
        <v>12</v>
      </c>
      <c r="AK20">
        <f t="shared" si="8"/>
        <v>4</v>
      </c>
      <c r="AL20" s="18">
        <f t="shared" si="9"/>
        <v>12.75</v>
      </c>
      <c r="AM20" s="16">
        <f>J34</f>
        <v>-4</v>
      </c>
      <c r="AN20" s="15">
        <f t="shared" si="10"/>
        <v>12</v>
      </c>
      <c r="AO20">
        <f t="shared" si="11"/>
        <v>4</v>
      </c>
      <c r="AP20" s="18">
        <f t="shared" si="12"/>
        <v>12.75</v>
      </c>
      <c r="AQ20" s="16">
        <f>M34</f>
        <v>-4</v>
      </c>
      <c r="AR20" s="15">
        <f t="shared" si="13"/>
        <v>12</v>
      </c>
      <c r="AS20">
        <f t="shared" si="14"/>
        <v>4</v>
      </c>
      <c r="AT20" s="18">
        <f t="shared" si="15"/>
        <v>12.75</v>
      </c>
      <c r="AU20" s="9">
        <f>T33</f>
        <v>153</v>
      </c>
      <c r="AV20" s="9">
        <f>U33</f>
        <v>-48</v>
      </c>
      <c r="AW20">
        <f t="shared" si="16"/>
        <v>12</v>
      </c>
      <c r="AX20">
        <f t="shared" si="17"/>
        <v>12</v>
      </c>
      <c r="AY20">
        <f t="shared" si="18"/>
        <v>12.000120000000001</v>
      </c>
      <c r="AZ20">
        <f t="shared" si="19"/>
        <v>12</v>
      </c>
    </row>
    <row r="21" spans="1:52" ht="19.5" customHeight="1" x14ac:dyDescent="0.25">
      <c r="A21" s="186">
        <v>9</v>
      </c>
      <c r="B21" s="194" t="s">
        <v>185</v>
      </c>
      <c r="C21" s="190" t="s">
        <v>118</v>
      </c>
      <c r="D21" s="191"/>
      <c r="E21" s="46"/>
      <c r="F21" s="190" t="s">
        <v>149</v>
      </c>
      <c r="G21" s="191"/>
      <c r="H21" s="46"/>
      <c r="I21" s="190" t="s">
        <v>163</v>
      </c>
      <c r="J21" s="191"/>
      <c r="K21" s="46"/>
      <c r="L21" s="190" t="s">
        <v>121</v>
      </c>
      <c r="M21" s="191"/>
      <c r="N21" s="46"/>
      <c r="O21" s="192">
        <f>SUM(E22+H22+K22+N22)</f>
        <v>20</v>
      </c>
      <c r="P21" s="182">
        <f>SUM(D22+G22+J22+M22)</f>
        <v>213075</v>
      </c>
      <c r="Q21" s="184">
        <f>AD14</f>
        <v>3</v>
      </c>
      <c r="T21" s="180">
        <f>O21+'15 družstiev Pretek č. 1'!O21+'15 družstiev Pretek č. 2'!O21</f>
        <v>75</v>
      </c>
      <c r="U21" s="182">
        <f>P21+'15 družstiev Pretek č. 1'!P21+'15 družstiev Pretek č. 2'!P21</f>
        <v>355525</v>
      </c>
      <c r="V21" s="184">
        <f>AZ14</f>
        <v>9</v>
      </c>
      <c r="AF21" s="8"/>
      <c r="AJ21" s="15"/>
      <c r="AL21" s="18"/>
    </row>
    <row r="22" spans="1:52" ht="19.5" customHeight="1" thickBot="1" x14ac:dyDescent="0.3">
      <c r="A22" s="187"/>
      <c r="B22" s="195"/>
      <c r="C22" s="178">
        <v>1</v>
      </c>
      <c r="D22" s="22">
        <v>42550</v>
      </c>
      <c r="E22" s="23">
        <f>IF(ISBLANK(D22),0,IF(ISBLANK(C21),0,IF(E21 = "D",MAX($A$5:$A$34) + 2,AH14)))</f>
        <v>3</v>
      </c>
      <c r="F22" s="21">
        <v>8</v>
      </c>
      <c r="G22" s="22">
        <v>30525</v>
      </c>
      <c r="H22" s="23">
        <f>IF(ISBLANK(G22),0,IF(ISBLANK(F21),0,IF(H21 = "D",MAX($A$5:$A$34) + 2,AL14)))</f>
        <v>8</v>
      </c>
      <c r="I22" s="21">
        <v>8</v>
      </c>
      <c r="J22" s="22">
        <v>94525</v>
      </c>
      <c r="K22" s="23">
        <f>IF(ISBLANK(J22),0,IF(ISBLANK(I21),0,IF(K21 = "D",MAX($A$5:$A$34) + 2,AP14)))</f>
        <v>1</v>
      </c>
      <c r="L22" s="21">
        <v>6</v>
      </c>
      <c r="M22" s="22">
        <v>45475</v>
      </c>
      <c r="N22" s="23">
        <f>IF(ISBLANK(M22),0,IF(ISBLANK(L21),0,IF(N21 = "D",MAX($A$5:$A$34) + 2,AT14)))</f>
        <v>8</v>
      </c>
      <c r="O22" s="193"/>
      <c r="P22" s="183"/>
      <c r="Q22" s="185"/>
      <c r="T22" s="181"/>
      <c r="U22" s="183"/>
      <c r="V22" s="185"/>
      <c r="AF22" s="8"/>
      <c r="AP22" s="17" t="s">
        <v>25</v>
      </c>
      <c r="AQ22" s="7" t="str">
        <f>IF(C5 = "D","0"," ")</f>
        <v xml:space="preserve"> </v>
      </c>
    </row>
    <row r="23" spans="1:52" ht="19.5" customHeight="1" x14ac:dyDescent="0.25">
      <c r="A23" s="197">
        <v>10</v>
      </c>
      <c r="B23" s="194" t="s">
        <v>182</v>
      </c>
      <c r="C23" s="190" t="s">
        <v>153</v>
      </c>
      <c r="D23" s="191"/>
      <c r="E23" s="46"/>
      <c r="F23" s="190" t="s">
        <v>154</v>
      </c>
      <c r="G23" s="191"/>
      <c r="H23" s="46"/>
      <c r="I23" s="190" t="s">
        <v>247</v>
      </c>
      <c r="J23" s="191"/>
      <c r="K23" s="46"/>
      <c r="L23" s="190" t="s">
        <v>156</v>
      </c>
      <c r="M23" s="191"/>
      <c r="N23" s="46"/>
      <c r="O23" s="192">
        <f>SUM(E24+H24+K24+N24)</f>
        <v>22</v>
      </c>
      <c r="P23" s="182">
        <f>SUM(D24+G24+J24+M24)</f>
        <v>210900</v>
      </c>
      <c r="Q23" s="184">
        <f>AD15</f>
        <v>6</v>
      </c>
      <c r="T23" s="180">
        <f>O23+'15 družstiev Pretek č. 1'!O23+'15 družstiev Pretek č. 2'!O23</f>
        <v>66.5</v>
      </c>
      <c r="U23" s="182">
        <f>P23+'15 družstiev Pretek č. 1'!P23+'15 družstiev Pretek č. 2'!P23</f>
        <v>399700</v>
      </c>
      <c r="V23" s="184">
        <f>AZ15</f>
        <v>6</v>
      </c>
      <c r="AF23" s="8"/>
      <c r="AP23" s="17" t="s">
        <v>26</v>
      </c>
    </row>
    <row r="24" spans="1:52" ht="19.5" customHeight="1" thickBot="1" x14ac:dyDescent="0.3">
      <c r="A24" s="197"/>
      <c r="B24" s="195"/>
      <c r="C24" s="21">
        <v>11</v>
      </c>
      <c r="D24" s="22">
        <v>34325</v>
      </c>
      <c r="E24" s="23">
        <f>IF(ISBLANK(D24),0,IF(ISBLANK(C23),0,IF(E23 = "D",MAX($A$5:$A$34) + 2,AH15)))</f>
        <v>6</v>
      </c>
      <c r="F24" s="21">
        <v>3</v>
      </c>
      <c r="G24" s="22">
        <v>25025</v>
      </c>
      <c r="H24" s="23">
        <f>IF(ISBLANK(G24),0,IF(ISBLANK(F23),0,IF(H23 = "D",MAX($A$5:$A$34) + 2,AL15)))</f>
        <v>10</v>
      </c>
      <c r="I24" s="21">
        <v>7</v>
      </c>
      <c r="J24" s="22">
        <v>92375</v>
      </c>
      <c r="K24" s="23">
        <f>IF(ISBLANK(J24),0,IF(ISBLANK(I23),0,IF(K23 = "D",MAX($A$5:$A$34) + 2,AP15)))</f>
        <v>2</v>
      </c>
      <c r="L24" s="21">
        <v>4</v>
      </c>
      <c r="M24" s="22">
        <v>59175</v>
      </c>
      <c r="N24" s="23">
        <f>IF(ISBLANK(M24),0,IF(ISBLANK(L23),0,IF(N23 = "D",MAX($A$5:$A$34) + 2,AT15)))</f>
        <v>4</v>
      </c>
      <c r="O24" s="193"/>
      <c r="P24" s="183"/>
      <c r="Q24" s="185"/>
      <c r="T24" s="181"/>
      <c r="U24" s="183"/>
      <c r="V24" s="185"/>
      <c r="AF24" s="8"/>
    </row>
    <row r="25" spans="1:52" ht="19.5" customHeight="1" x14ac:dyDescent="0.25">
      <c r="A25" s="186">
        <v>11</v>
      </c>
      <c r="B25" s="194" t="s">
        <v>187</v>
      </c>
      <c r="C25" s="190" t="s">
        <v>130</v>
      </c>
      <c r="D25" s="191"/>
      <c r="E25" s="46"/>
      <c r="F25" s="190" t="s">
        <v>132</v>
      </c>
      <c r="G25" s="191"/>
      <c r="H25" s="46"/>
      <c r="I25" s="190" t="s">
        <v>133</v>
      </c>
      <c r="J25" s="191"/>
      <c r="K25" s="46"/>
      <c r="L25" s="190" t="s">
        <v>188</v>
      </c>
      <c r="M25" s="191"/>
      <c r="N25" s="46"/>
      <c r="O25" s="192">
        <f>SUM(E26+H26+K26+N26)</f>
        <v>20</v>
      </c>
      <c r="P25" s="182">
        <f>SUM(D26+G26+J26+M26)</f>
        <v>211975</v>
      </c>
      <c r="Q25" s="184">
        <f>AD16</f>
        <v>4</v>
      </c>
      <c r="T25" s="180">
        <f>O25+'15 družstiev Pretek č. 1'!O25+'15 družstiev Pretek č. 2'!O25</f>
        <v>59</v>
      </c>
      <c r="U25" s="182">
        <f>P25+'15 družstiev Pretek č. 1'!P25+'15 družstiev Pretek č. 2'!P25</f>
        <v>398125</v>
      </c>
      <c r="V25" s="184">
        <f>AZ16</f>
        <v>2</v>
      </c>
      <c r="AF25" s="8"/>
    </row>
    <row r="26" spans="1:52" ht="19.5" customHeight="1" thickBot="1" x14ac:dyDescent="0.3">
      <c r="A26" s="187"/>
      <c r="B26" s="195"/>
      <c r="C26" s="21">
        <v>10</v>
      </c>
      <c r="D26" s="22">
        <v>41600</v>
      </c>
      <c r="E26" s="23">
        <f>IF(ISBLANK(D26),0,IF(ISBLANK(C25),0,IF(E25 = "D",MAX($A$5:$A$34) + 2,AH16)))</f>
        <v>4</v>
      </c>
      <c r="F26" s="21">
        <v>1</v>
      </c>
      <c r="G26" s="22">
        <v>52125</v>
      </c>
      <c r="H26" s="23">
        <f>IF(ISBLANK(G26),0,IF(ISBLANK(F25),0,IF(H25 = "D",MAX($A$5:$A$34) + 2,AL16)))</f>
        <v>5</v>
      </c>
      <c r="I26" s="178">
        <v>10</v>
      </c>
      <c r="J26" s="22">
        <v>51700</v>
      </c>
      <c r="K26" s="23">
        <f>IF(ISBLANK(J26),0,IF(ISBLANK(I25),0,IF(K25 = "D",MAX($A$5:$A$34) + 2,AP16)))</f>
        <v>8</v>
      </c>
      <c r="L26" s="178">
        <v>1</v>
      </c>
      <c r="M26" s="22">
        <v>66550</v>
      </c>
      <c r="N26" s="23">
        <f>IF(ISBLANK(M26),0,IF(ISBLANK(L25),0,IF(N25 = "D",MAX($A$5:$A$34) + 2,AT16)))</f>
        <v>3</v>
      </c>
      <c r="O26" s="193"/>
      <c r="P26" s="183"/>
      <c r="Q26" s="185"/>
      <c r="T26" s="181"/>
      <c r="U26" s="183"/>
      <c r="V26" s="185"/>
      <c r="AF26" s="8"/>
    </row>
    <row r="27" spans="1:52" ht="19.5" hidden="1" customHeight="1" x14ac:dyDescent="0.25">
      <c r="A27" s="186">
        <v>12</v>
      </c>
      <c r="B27" s="194"/>
      <c r="C27" s="190" t="s">
        <v>37</v>
      </c>
      <c r="D27" s="191"/>
      <c r="E27" s="46"/>
      <c r="F27" s="190" t="s">
        <v>213</v>
      </c>
      <c r="G27" s="191"/>
      <c r="H27" s="46"/>
      <c r="I27" s="190" t="s">
        <v>214</v>
      </c>
      <c r="J27" s="191"/>
      <c r="K27" s="46"/>
      <c r="L27" s="190" t="s">
        <v>222</v>
      </c>
      <c r="M27" s="191"/>
      <c r="N27" s="46"/>
      <c r="O27" s="192">
        <f>SUM(E28+H28+K28+N28)</f>
        <v>51</v>
      </c>
      <c r="P27" s="182">
        <f>SUM(D28+G28+J28+M28)</f>
        <v>-16</v>
      </c>
      <c r="Q27" s="184">
        <f>AD17</f>
        <v>12</v>
      </c>
      <c r="T27" s="180">
        <f>O27+'15 družstiev Pretek č. 1'!O27+'15 družstiev Pretek č. 2'!O27</f>
        <v>153</v>
      </c>
      <c r="U27" s="182">
        <f>P27+'15 družstiev Pretek č. 1'!P27+'15 družstiev Pretek č. 2'!P27</f>
        <v>-48</v>
      </c>
      <c r="V27" s="184">
        <f>AZ17</f>
        <v>12</v>
      </c>
      <c r="AF27" s="8"/>
    </row>
    <row r="28" spans="1:52" ht="19.5" hidden="1" customHeight="1" thickBot="1" x14ac:dyDescent="0.3">
      <c r="A28" s="187"/>
      <c r="B28" s="195"/>
      <c r="C28" s="21"/>
      <c r="D28" s="22">
        <v>-4</v>
      </c>
      <c r="E28" s="23">
        <f>IF(ISBLANK(D28),0,IF(ISBLANK(C27),0,IF(E27 = "D",MAX($A$5:$A$34) + 2,AH17)))</f>
        <v>12.75</v>
      </c>
      <c r="F28" s="21"/>
      <c r="G28" s="22">
        <v>-4</v>
      </c>
      <c r="H28" s="23">
        <f>IF(ISBLANK(G28),0,IF(ISBLANK(F27),0,IF(H27 = "D",MAX($A$5:$A$34) + 2,AL17)))</f>
        <v>12.75</v>
      </c>
      <c r="I28" s="21"/>
      <c r="J28" s="22">
        <v>-4</v>
      </c>
      <c r="K28" s="23">
        <f>IF(ISBLANK(J28),0,IF(ISBLANK(I27),0,IF(K27 = "D",MAX($A$5:$A$34) + 2,AP17)))</f>
        <v>12.75</v>
      </c>
      <c r="L28" s="21"/>
      <c r="M28" s="22">
        <v>-4</v>
      </c>
      <c r="N28" s="23">
        <f>IF(ISBLANK(M28),0,IF(ISBLANK(L27),0,IF(N27 = "D",MAX($A$5:$A$34) + 2,AT17)))</f>
        <v>12.75</v>
      </c>
      <c r="O28" s="193"/>
      <c r="P28" s="183"/>
      <c r="Q28" s="185"/>
      <c r="T28" s="181"/>
      <c r="U28" s="183"/>
      <c r="V28" s="185"/>
      <c r="AF28" s="8"/>
    </row>
    <row r="29" spans="1:52" ht="19.5" hidden="1" customHeight="1" x14ac:dyDescent="0.25">
      <c r="A29" s="186">
        <v>13</v>
      </c>
      <c r="B29" s="194"/>
      <c r="C29" s="190" t="s">
        <v>217</v>
      </c>
      <c r="D29" s="191"/>
      <c r="E29" s="46"/>
      <c r="F29" s="190" t="s">
        <v>216</v>
      </c>
      <c r="G29" s="191"/>
      <c r="H29" s="46"/>
      <c r="I29" s="190" t="s">
        <v>215</v>
      </c>
      <c r="J29" s="191"/>
      <c r="K29" s="46"/>
      <c r="L29" s="190" t="s">
        <v>223</v>
      </c>
      <c r="M29" s="191"/>
      <c r="N29" s="46"/>
      <c r="O29" s="192">
        <f t="shared" ref="O29" si="20">SUM(E30+H30+K30+N30)</f>
        <v>51</v>
      </c>
      <c r="P29" s="182">
        <f t="shared" ref="P29" si="21">SUM(D30+G30+J30+M30)</f>
        <v>-16</v>
      </c>
      <c r="Q29" s="184">
        <f>AD18</f>
        <v>12</v>
      </c>
      <c r="T29" s="180">
        <f>O29+'15 družstiev Pretek č. 1'!O29+'15 družstiev Pretek č. 2'!O29</f>
        <v>153</v>
      </c>
      <c r="U29" s="182">
        <f>P29+'15 družstiev Pretek č. 1'!P29+'15 družstiev Pretek č. 2'!P29</f>
        <v>-48</v>
      </c>
      <c r="V29" s="184">
        <f>AZ18</f>
        <v>12</v>
      </c>
      <c r="AF29" s="8"/>
    </row>
    <row r="30" spans="1:52" ht="19.5" hidden="1" customHeight="1" thickBot="1" x14ac:dyDescent="0.3">
      <c r="A30" s="187"/>
      <c r="B30" s="195"/>
      <c r="C30" s="21"/>
      <c r="D30" s="22">
        <v>-4</v>
      </c>
      <c r="E30" s="23">
        <f>IF(ISBLANK(D30),0,IF(ISBLANK(C29),0,IF(E29 = "D",MAX($A$5:$A$34) + 2,AH18)))</f>
        <v>12.75</v>
      </c>
      <c r="F30" s="21"/>
      <c r="G30" s="22">
        <v>-4</v>
      </c>
      <c r="H30" s="23">
        <f>IF(ISBLANK(G30),0,IF(ISBLANK(F29),0,IF(H29 = "D",MAX($A$5:$A$34) + 2,AL18)))</f>
        <v>12.75</v>
      </c>
      <c r="I30" s="21"/>
      <c r="J30" s="22">
        <v>-4</v>
      </c>
      <c r="K30" s="23">
        <f>IF(ISBLANK(J30),0,IF(ISBLANK(I29),0,IF(K29 = "D",MAX($A$5:$A$34) + 2,AP18)))</f>
        <v>12.75</v>
      </c>
      <c r="L30" s="21"/>
      <c r="M30" s="22">
        <v>-4</v>
      </c>
      <c r="N30" s="23">
        <f>IF(ISBLANK(M30),0,IF(ISBLANK(L29),0,IF(N29 = "D",MAX($A$5:$A$34) + 2,AT18)))</f>
        <v>12.75</v>
      </c>
      <c r="O30" s="193"/>
      <c r="P30" s="183"/>
      <c r="Q30" s="185"/>
      <c r="T30" s="181"/>
      <c r="U30" s="183"/>
      <c r="V30" s="185"/>
      <c r="AF30" s="8"/>
    </row>
    <row r="31" spans="1:52" ht="19.5" hidden="1" customHeight="1" x14ac:dyDescent="0.25">
      <c r="A31" s="186">
        <v>14</v>
      </c>
      <c r="B31" s="194"/>
      <c r="C31" s="190" t="s">
        <v>218</v>
      </c>
      <c r="D31" s="191"/>
      <c r="E31" s="46"/>
      <c r="F31" s="190" t="s">
        <v>219</v>
      </c>
      <c r="G31" s="191"/>
      <c r="H31" s="46"/>
      <c r="I31" s="190" t="s">
        <v>220</v>
      </c>
      <c r="J31" s="191"/>
      <c r="K31" s="46"/>
      <c r="L31" s="190" t="s">
        <v>221</v>
      </c>
      <c r="M31" s="191"/>
      <c r="N31" s="46"/>
      <c r="O31" s="192">
        <f t="shared" ref="O31" si="22">SUM(E32+H32+K32+N32)</f>
        <v>51</v>
      </c>
      <c r="P31" s="182">
        <f t="shared" ref="P31" si="23">SUM(D32+G32+J32+M32)</f>
        <v>-16</v>
      </c>
      <c r="Q31" s="184">
        <f>AD19</f>
        <v>12</v>
      </c>
      <c r="T31" s="180">
        <f>O31+'15 družstiev Pretek č. 1'!O31+'15 družstiev Pretek č. 2'!O31</f>
        <v>153</v>
      </c>
      <c r="U31" s="182">
        <f>P31+'15 družstiev Pretek č. 1'!P31+'15 družstiev Pretek č. 2'!P31</f>
        <v>-48</v>
      </c>
      <c r="V31" s="184">
        <f>AZ19</f>
        <v>12</v>
      </c>
      <c r="AF31" s="8"/>
    </row>
    <row r="32" spans="1:52" ht="19.5" hidden="1" customHeight="1" thickBot="1" x14ac:dyDescent="0.3">
      <c r="A32" s="187"/>
      <c r="B32" s="195"/>
      <c r="C32" s="21"/>
      <c r="D32" s="22">
        <v>-4</v>
      </c>
      <c r="E32" s="23">
        <f>IF(ISBLANK(D32),0,IF(ISBLANK(C31),0,IF(E31 = "D",MAX($A$5:$A$34) + 2,AH19)))</f>
        <v>12.75</v>
      </c>
      <c r="F32" s="21"/>
      <c r="G32" s="22">
        <v>-4</v>
      </c>
      <c r="H32" s="23">
        <f>IF(ISBLANK(G32),0,IF(ISBLANK(F31),0,IF(H31 = "D",MAX($A$5:$A$34) + 2,AL19)))</f>
        <v>12.75</v>
      </c>
      <c r="I32" s="21"/>
      <c r="J32" s="22">
        <v>-4</v>
      </c>
      <c r="K32" s="23">
        <f>IF(ISBLANK(J32),0,IF(ISBLANK(I31),0,IF(K31 = "D",MAX($A$5:$A$34) + 2,AP19)))</f>
        <v>12.75</v>
      </c>
      <c r="L32" s="21"/>
      <c r="M32" s="22">
        <v>-4</v>
      </c>
      <c r="N32" s="23">
        <f>IF(ISBLANK(M32),0,IF(ISBLANK(L31),0,IF(N31 = "D",MAX($A$5:$A$34) + 2,AT19)))</f>
        <v>12.75</v>
      </c>
      <c r="O32" s="193"/>
      <c r="P32" s="183"/>
      <c r="Q32" s="185"/>
      <c r="T32" s="181"/>
      <c r="U32" s="183"/>
      <c r="V32" s="185"/>
      <c r="AF32" s="8"/>
    </row>
    <row r="33" spans="1:32" ht="19.5" hidden="1" customHeight="1" x14ac:dyDescent="0.25">
      <c r="A33" s="186">
        <v>15</v>
      </c>
      <c r="B33" s="188" t="s">
        <v>157</v>
      </c>
      <c r="C33" s="190" t="s">
        <v>158</v>
      </c>
      <c r="D33" s="191"/>
      <c r="E33" s="46"/>
      <c r="F33" s="190" t="s">
        <v>159</v>
      </c>
      <c r="G33" s="191"/>
      <c r="H33" s="46"/>
      <c r="I33" s="190" t="s">
        <v>160</v>
      </c>
      <c r="J33" s="191"/>
      <c r="K33" s="46"/>
      <c r="L33" s="190" t="s">
        <v>161</v>
      </c>
      <c r="M33" s="191"/>
      <c r="N33" s="46"/>
      <c r="O33" s="192">
        <f t="shared" ref="O33" si="24">SUM(E34+H34+K34+N34)</f>
        <v>51</v>
      </c>
      <c r="P33" s="182">
        <f t="shared" ref="P33" si="25">SUM(D34+G34+J34+M34)</f>
        <v>-16</v>
      </c>
      <c r="Q33" s="184">
        <f>AD20</f>
        <v>12</v>
      </c>
      <c r="T33" s="180">
        <f>O33+'15 družstiev Pretek č. 1'!O33+'15 družstiev Pretek č. 2'!O33</f>
        <v>153</v>
      </c>
      <c r="U33" s="182">
        <f>P33+'15 družstiev Pretek č. 1'!P33+'15 družstiev Pretek č. 2'!P33</f>
        <v>-48</v>
      </c>
      <c r="V33" s="184">
        <f>AZ20</f>
        <v>12</v>
      </c>
      <c r="AF33" s="8"/>
    </row>
    <row r="34" spans="1:32" ht="19.5" hidden="1" customHeight="1" thickBot="1" x14ac:dyDescent="0.3">
      <c r="A34" s="187"/>
      <c r="B34" s="189"/>
      <c r="C34" s="21"/>
      <c r="D34" s="22">
        <v>-4</v>
      </c>
      <c r="E34" s="23">
        <f>IF(ISBLANK(D34),0,IF(ISBLANK(C33),0,IF(E33 = "D",MAX($A$5:$A$34) + 2,AH20)))</f>
        <v>12.75</v>
      </c>
      <c r="F34" s="21"/>
      <c r="G34" s="22">
        <v>-4</v>
      </c>
      <c r="H34" s="23">
        <f>IF(ISBLANK(G34),0,IF(ISBLANK(F33),0,IF(H33 = "D",MAX($A$5:$A$34) + 2,AL20)))</f>
        <v>12.75</v>
      </c>
      <c r="I34" s="21"/>
      <c r="J34" s="22">
        <v>-4</v>
      </c>
      <c r="K34" s="23">
        <f>IF(ISBLANK(J34),0,IF(ISBLANK(I33),0,IF(K33 = "D",MAX($A$5:$A$34) + 2,AP20)))</f>
        <v>12.75</v>
      </c>
      <c r="L34" s="21"/>
      <c r="M34" s="22">
        <v>-4</v>
      </c>
      <c r="N34" s="23">
        <f>IF(ISBLANK(M34),0,IF(ISBLANK(L33),0,IF(N33 = "D",MAX($A$5:$A$34) + 2,AT20)))</f>
        <v>12.75</v>
      </c>
      <c r="O34" s="193"/>
      <c r="P34" s="183"/>
      <c r="Q34" s="185"/>
      <c r="T34" s="181"/>
      <c r="U34" s="183"/>
      <c r="V34" s="185"/>
      <c r="AF34" s="8"/>
    </row>
    <row r="35" spans="1:32" ht="27.9" customHeight="1" x14ac:dyDescent="0.3">
      <c r="A35" s="196" t="s">
        <v>244</v>
      </c>
      <c r="B35" s="196"/>
      <c r="C35" s="196"/>
      <c r="D35" s="196"/>
      <c r="E35" s="196"/>
      <c r="F35" s="196"/>
      <c r="G35" s="196"/>
      <c r="H35" s="196"/>
      <c r="I35" s="196"/>
      <c r="J35" s="196"/>
      <c r="K35" s="196"/>
      <c r="L35" s="196"/>
      <c r="M35" s="196"/>
      <c r="N35" s="196"/>
      <c r="O35" s="196"/>
      <c r="P35" s="196"/>
      <c r="Q35" s="196"/>
    </row>
  </sheetData>
  <sheetProtection selectLockedCells="1"/>
  <mergeCells count="233">
    <mergeCell ref="P2:P4"/>
    <mergeCell ref="Q2:Q4"/>
    <mergeCell ref="T2:T4"/>
    <mergeCell ref="U2:U4"/>
    <mergeCell ref="V2:V4"/>
    <mergeCell ref="W2:W4"/>
    <mergeCell ref="A1:B1"/>
    <mergeCell ref="T1:V1"/>
    <mergeCell ref="A2:A4"/>
    <mergeCell ref="B2:B4"/>
    <mergeCell ref="C2:E2"/>
    <mergeCell ref="F2:H2"/>
    <mergeCell ref="I2:K2"/>
    <mergeCell ref="L2:N2"/>
    <mergeCell ref="O2:O4"/>
    <mergeCell ref="C1:I1"/>
    <mergeCell ref="J1:M1"/>
    <mergeCell ref="N1:Q1"/>
    <mergeCell ref="AF2:AF4"/>
    <mergeCell ref="AG2:AG4"/>
    <mergeCell ref="AH2:AH4"/>
    <mergeCell ref="AI2:AI4"/>
    <mergeCell ref="X2:X4"/>
    <mergeCell ref="Y2:Y4"/>
    <mergeCell ref="Z2:Z4"/>
    <mergeCell ref="AA2:AA4"/>
    <mergeCell ref="AB2:AB4"/>
    <mergeCell ref="AC2:AC4"/>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V5:V6"/>
    <mergeCell ref="Y5:AD5"/>
    <mergeCell ref="AE5:AH5"/>
    <mergeCell ref="AI5:AL5"/>
    <mergeCell ref="AM5:AP5"/>
    <mergeCell ref="AQ5:AT5"/>
    <mergeCell ref="L5:M5"/>
    <mergeCell ref="O5:O6"/>
    <mergeCell ref="P5:P6"/>
    <mergeCell ref="Q5:Q6"/>
    <mergeCell ref="T5:T6"/>
    <mergeCell ref="U5:U6"/>
    <mergeCell ref="O7:O8"/>
    <mergeCell ref="P7:P8"/>
    <mergeCell ref="Q7:Q8"/>
    <mergeCell ref="T7:T8"/>
    <mergeCell ref="U7:U8"/>
    <mergeCell ref="V7:V8"/>
    <mergeCell ref="A7:A8"/>
    <mergeCell ref="B7:B8"/>
    <mergeCell ref="C7:D7"/>
    <mergeCell ref="F7:G7"/>
    <mergeCell ref="I7:J7"/>
    <mergeCell ref="L7:M7"/>
    <mergeCell ref="O9:O10"/>
    <mergeCell ref="P9:P10"/>
    <mergeCell ref="Q9:Q10"/>
    <mergeCell ref="T9:T10"/>
    <mergeCell ref="U9:U10"/>
    <mergeCell ref="V9:V10"/>
    <mergeCell ref="A9:A10"/>
    <mergeCell ref="C9:D9"/>
    <mergeCell ref="F9:G9"/>
    <mergeCell ref="I9:J9"/>
    <mergeCell ref="L9:M9"/>
    <mergeCell ref="B9:B10"/>
    <mergeCell ref="O11:O12"/>
    <mergeCell ref="P11:P12"/>
    <mergeCell ref="Q11:Q12"/>
    <mergeCell ref="T11:T12"/>
    <mergeCell ref="U11:U12"/>
    <mergeCell ref="V11:V12"/>
    <mergeCell ref="A11:A12"/>
    <mergeCell ref="B11:B12"/>
    <mergeCell ref="C11:D11"/>
    <mergeCell ref="F11:G11"/>
    <mergeCell ref="I11:J11"/>
    <mergeCell ref="L11:M11"/>
    <mergeCell ref="O13:O14"/>
    <mergeCell ref="P13:P14"/>
    <mergeCell ref="Q13:Q14"/>
    <mergeCell ref="T13:T14"/>
    <mergeCell ref="U13:U14"/>
    <mergeCell ref="V13:V14"/>
    <mergeCell ref="A13:A14"/>
    <mergeCell ref="C13:D13"/>
    <mergeCell ref="F13:G13"/>
    <mergeCell ref="I13:J13"/>
    <mergeCell ref="L13:M13"/>
    <mergeCell ref="B13:B14"/>
    <mergeCell ref="O15:O16"/>
    <mergeCell ref="P15:P16"/>
    <mergeCell ref="Q15:Q16"/>
    <mergeCell ref="T15:T16"/>
    <mergeCell ref="U15:U16"/>
    <mergeCell ref="V15:V16"/>
    <mergeCell ref="A15:A16"/>
    <mergeCell ref="B15:B16"/>
    <mergeCell ref="C15:D15"/>
    <mergeCell ref="F15:G15"/>
    <mergeCell ref="I15:J15"/>
    <mergeCell ref="L15:M15"/>
    <mergeCell ref="O17:O18"/>
    <mergeCell ref="P17:P18"/>
    <mergeCell ref="Q17:Q18"/>
    <mergeCell ref="T17:T18"/>
    <mergeCell ref="U17:U18"/>
    <mergeCell ref="V17:V18"/>
    <mergeCell ref="A17:A18"/>
    <mergeCell ref="B17:B18"/>
    <mergeCell ref="C17:D17"/>
    <mergeCell ref="F17:G17"/>
    <mergeCell ref="I17:J17"/>
    <mergeCell ref="L17:M17"/>
    <mergeCell ref="O19:O20"/>
    <mergeCell ref="P19:P20"/>
    <mergeCell ref="Q19:Q20"/>
    <mergeCell ref="T19:T20"/>
    <mergeCell ref="U19:U20"/>
    <mergeCell ref="V19:V20"/>
    <mergeCell ref="A19:A20"/>
    <mergeCell ref="B19:B20"/>
    <mergeCell ref="C19:D19"/>
    <mergeCell ref="F19:G19"/>
    <mergeCell ref="I19:J19"/>
    <mergeCell ref="L19:M19"/>
    <mergeCell ref="O21:O22"/>
    <mergeCell ref="P21:P22"/>
    <mergeCell ref="Q21:Q22"/>
    <mergeCell ref="T21:T22"/>
    <mergeCell ref="U21:U22"/>
    <mergeCell ref="V21:V22"/>
    <mergeCell ref="A21:A22"/>
    <mergeCell ref="B21:B22"/>
    <mergeCell ref="C21:D21"/>
    <mergeCell ref="F21:G21"/>
    <mergeCell ref="I21:J21"/>
    <mergeCell ref="L21:M21"/>
    <mergeCell ref="O23:O24"/>
    <mergeCell ref="P23:P24"/>
    <mergeCell ref="Q23:Q24"/>
    <mergeCell ref="T23:T24"/>
    <mergeCell ref="U23:U24"/>
    <mergeCell ref="V23:V24"/>
    <mergeCell ref="A23:A24"/>
    <mergeCell ref="B23:B24"/>
    <mergeCell ref="C23:D23"/>
    <mergeCell ref="F23:G23"/>
    <mergeCell ref="I23:J23"/>
    <mergeCell ref="L23:M23"/>
    <mergeCell ref="O25:O26"/>
    <mergeCell ref="P25:P26"/>
    <mergeCell ref="Q25:Q26"/>
    <mergeCell ref="T25:T26"/>
    <mergeCell ref="U25:U26"/>
    <mergeCell ref="V25:V26"/>
    <mergeCell ref="A25:A26"/>
    <mergeCell ref="C25:D25"/>
    <mergeCell ref="F25:G25"/>
    <mergeCell ref="I25:J25"/>
    <mergeCell ref="L25:M25"/>
    <mergeCell ref="B25:B26"/>
    <mergeCell ref="A35:Q35"/>
    <mergeCell ref="O27:O28"/>
    <mergeCell ref="P27:P28"/>
    <mergeCell ref="Q27:Q28"/>
    <mergeCell ref="T27:T28"/>
    <mergeCell ref="U27:U28"/>
    <mergeCell ref="V27:V28"/>
    <mergeCell ref="A27:A28"/>
    <mergeCell ref="C27:D27"/>
    <mergeCell ref="F27:G27"/>
    <mergeCell ref="I27:J27"/>
    <mergeCell ref="L27:M27"/>
    <mergeCell ref="B27:B28"/>
    <mergeCell ref="A29:A30"/>
    <mergeCell ref="B29:B30"/>
    <mergeCell ref="C29:D29"/>
    <mergeCell ref="F29:G29"/>
    <mergeCell ref="I29:J29"/>
    <mergeCell ref="L29:M29"/>
    <mergeCell ref="O29:O30"/>
    <mergeCell ref="P29:P30"/>
    <mergeCell ref="Q29:Q30"/>
    <mergeCell ref="T29:T30"/>
    <mergeCell ref="U29:U30"/>
    <mergeCell ref="V29:V30"/>
    <mergeCell ref="A31:A32"/>
    <mergeCell ref="B31:B32"/>
    <mergeCell ref="C31:D31"/>
    <mergeCell ref="F31:G31"/>
    <mergeCell ref="I31:J31"/>
    <mergeCell ref="L31:M31"/>
    <mergeCell ref="O31:O32"/>
    <mergeCell ref="P31:P32"/>
    <mergeCell ref="Q31:Q32"/>
    <mergeCell ref="T31:T32"/>
    <mergeCell ref="U31:U32"/>
    <mergeCell ref="V31:V32"/>
    <mergeCell ref="T33:T34"/>
    <mergeCell ref="U33:U34"/>
    <mergeCell ref="V33:V34"/>
    <mergeCell ref="A33:A34"/>
    <mergeCell ref="B33:B34"/>
    <mergeCell ref="C33:D33"/>
    <mergeCell ref="F33:G33"/>
    <mergeCell ref="I33:J33"/>
    <mergeCell ref="L33:M33"/>
    <mergeCell ref="O33:O34"/>
    <mergeCell ref="P33:P34"/>
    <mergeCell ref="Q33:Q34"/>
  </mergeCells>
  <conditionalFormatting sqref="C5 C6:D6 C8:D8 C10:D10 C12:D12 C14:D14 C16:D16 C18:D18 C20:D20 C22:D22 C24:D24 C26:D26 C34:D34">
    <cfRule type="containsBlanks" dxfId="337" priority="43">
      <formula>LEN(TRIM(C5))=0</formula>
    </cfRule>
  </conditionalFormatting>
  <conditionalFormatting sqref="C7">
    <cfRule type="containsBlanks" dxfId="336" priority="44">
      <formula>LEN(TRIM(C7))=0</formula>
    </cfRule>
  </conditionalFormatting>
  <conditionalFormatting sqref="C9">
    <cfRule type="containsBlanks" dxfId="335" priority="45">
      <formula>LEN(TRIM(C9))=0</formula>
    </cfRule>
  </conditionalFormatting>
  <conditionalFormatting sqref="C11">
    <cfRule type="containsBlanks" dxfId="334" priority="46">
      <formula>LEN(TRIM(C11))=0</formula>
    </cfRule>
  </conditionalFormatting>
  <conditionalFormatting sqref="C13">
    <cfRule type="containsBlanks" dxfId="333" priority="47">
      <formula>LEN(TRIM(C13))=0</formula>
    </cfRule>
  </conditionalFormatting>
  <conditionalFormatting sqref="C15">
    <cfRule type="containsBlanks" dxfId="332" priority="48">
      <formula>LEN(TRIM(C15))=0</formula>
    </cfRule>
  </conditionalFormatting>
  <conditionalFormatting sqref="C17">
    <cfRule type="containsBlanks" dxfId="331" priority="49">
      <formula>LEN(TRIM(C17))=0</formula>
    </cfRule>
  </conditionalFormatting>
  <conditionalFormatting sqref="C19">
    <cfRule type="containsBlanks" dxfId="330" priority="50">
      <formula>LEN(TRIM(C19))=0</formula>
    </cfRule>
  </conditionalFormatting>
  <conditionalFormatting sqref="C21">
    <cfRule type="containsBlanks" dxfId="329" priority="51">
      <formula>LEN(TRIM(C21))=0</formula>
    </cfRule>
  </conditionalFormatting>
  <conditionalFormatting sqref="C23">
    <cfRule type="containsBlanks" dxfId="328" priority="52">
      <formula>LEN(TRIM(C23))=0</formula>
    </cfRule>
  </conditionalFormatting>
  <conditionalFormatting sqref="C25">
    <cfRule type="containsBlanks" dxfId="327" priority="53">
      <formula>LEN(TRIM(C25))=0</formula>
    </cfRule>
  </conditionalFormatting>
  <conditionalFormatting sqref="C27:C33">
    <cfRule type="containsBlanks" dxfId="326" priority="42">
      <formula>LEN(TRIM(C27))=0</formula>
    </cfRule>
  </conditionalFormatting>
  <conditionalFormatting sqref="D28 G28 J28 M28 D30 G30 J30 M30 D32 G32 J32 M32">
    <cfRule type="containsBlanks" dxfId="325" priority="1">
      <formula>LEN(TRIM(D28))=0</formula>
    </cfRule>
  </conditionalFormatting>
  <conditionalFormatting sqref="E5:E34 H5:H34 K5:K34 N5:N34">
    <cfRule type="containsBlanks" dxfId="320" priority="128">
      <formula>LEN(TRIM(E5))=0</formula>
    </cfRule>
  </conditionalFormatting>
  <conditionalFormatting sqref="F5 F6:G6 F8:G8 F10:G10 F12:G12 F14:G14 F16:G16 F18:G18 F20:G20 F22:G22 F24:G24 F26:G26">
    <cfRule type="containsBlanks" dxfId="315" priority="30">
      <formula>LEN(TRIM(F5))=0</formula>
    </cfRule>
  </conditionalFormatting>
  <conditionalFormatting sqref="F7">
    <cfRule type="containsBlanks" dxfId="314" priority="31">
      <formula>LEN(TRIM(F7))=0</formula>
    </cfRule>
  </conditionalFormatting>
  <conditionalFormatting sqref="F9">
    <cfRule type="containsBlanks" dxfId="313" priority="32">
      <formula>LEN(TRIM(F9))=0</formula>
    </cfRule>
  </conditionalFormatting>
  <conditionalFormatting sqref="F11">
    <cfRule type="containsBlanks" dxfId="312" priority="33">
      <formula>LEN(TRIM(F11))=0</formula>
    </cfRule>
  </conditionalFormatting>
  <conditionalFormatting sqref="F13">
    <cfRule type="containsBlanks" dxfId="311" priority="34">
      <formula>LEN(TRIM(F13))=0</formula>
    </cfRule>
  </conditionalFormatting>
  <conditionalFormatting sqref="F15">
    <cfRule type="containsBlanks" dxfId="310" priority="35">
      <formula>LEN(TRIM(F15))=0</formula>
    </cfRule>
  </conditionalFormatting>
  <conditionalFormatting sqref="F17">
    <cfRule type="containsBlanks" dxfId="309" priority="36">
      <formula>LEN(TRIM(F17))=0</formula>
    </cfRule>
  </conditionalFormatting>
  <conditionalFormatting sqref="F19">
    <cfRule type="containsBlanks" dxfId="308" priority="37">
      <formula>LEN(TRIM(F19))=0</formula>
    </cfRule>
  </conditionalFormatting>
  <conditionalFormatting sqref="F21">
    <cfRule type="containsBlanks" dxfId="307" priority="38">
      <formula>LEN(TRIM(F21))=0</formula>
    </cfRule>
  </conditionalFormatting>
  <conditionalFormatting sqref="F23">
    <cfRule type="containsBlanks" dxfId="306" priority="39">
      <formula>LEN(TRIM(F23))=0</formula>
    </cfRule>
  </conditionalFormatting>
  <conditionalFormatting sqref="F25">
    <cfRule type="containsBlanks" dxfId="305" priority="40">
      <formula>LEN(TRIM(F25))=0</formula>
    </cfRule>
  </conditionalFormatting>
  <conditionalFormatting sqref="F27:F34">
    <cfRule type="containsBlanks" dxfId="304" priority="29">
      <formula>LEN(TRIM(F27))=0</formula>
    </cfRule>
  </conditionalFormatting>
  <conditionalFormatting sqref="G34 J34 M34">
    <cfRule type="containsBlanks" dxfId="303" priority="2">
      <formula>LEN(TRIM(G34))=0</formula>
    </cfRule>
  </conditionalFormatting>
  <conditionalFormatting sqref="I5 I6:J6 I8:J8 I10:J10 I12:J12 I14:J14 I16:J16 I18:J18 I20:J20 I22:J22 I24:J24 I26:J26">
    <cfRule type="containsBlanks" dxfId="302" priority="17">
      <formula>LEN(TRIM(I5))=0</formula>
    </cfRule>
  </conditionalFormatting>
  <conditionalFormatting sqref="I7">
    <cfRule type="containsBlanks" dxfId="301" priority="18">
      <formula>LEN(TRIM(I7))=0</formula>
    </cfRule>
  </conditionalFormatting>
  <conditionalFormatting sqref="I9">
    <cfRule type="containsBlanks" dxfId="300" priority="19">
      <formula>LEN(TRIM(I9))=0</formula>
    </cfRule>
  </conditionalFormatting>
  <conditionalFormatting sqref="I11">
    <cfRule type="containsBlanks" dxfId="299" priority="20">
      <formula>LEN(TRIM(I11))=0</formula>
    </cfRule>
  </conditionalFormatting>
  <conditionalFormatting sqref="I13">
    <cfRule type="containsBlanks" dxfId="298" priority="21">
      <formula>LEN(TRIM(I13))=0</formula>
    </cfRule>
  </conditionalFormatting>
  <conditionalFormatting sqref="I15">
    <cfRule type="containsBlanks" dxfId="297" priority="22">
      <formula>LEN(TRIM(I15))=0</formula>
    </cfRule>
  </conditionalFormatting>
  <conditionalFormatting sqref="I17">
    <cfRule type="containsBlanks" dxfId="296" priority="23">
      <formula>LEN(TRIM(I17))=0</formula>
    </cfRule>
  </conditionalFormatting>
  <conditionalFormatting sqref="I19">
    <cfRule type="containsBlanks" dxfId="295" priority="24">
      <formula>LEN(TRIM(I19))=0</formula>
    </cfRule>
  </conditionalFormatting>
  <conditionalFormatting sqref="I21">
    <cfRule type="containsBlanks" dxfId="294" priority="25">
      <formula>LEN(TRIM(I21))=0</formula>
    </cfRule>
  </conditionalFormatting>
  <conditionalFormatting sqref="I23">
    <cfRule type="containsBlanks" dxfId="293" priority="26">
      <formula>LEN(TRIM(I23))=0</formula>
    </cfRule>
  </conditionalFormatting>
  <conditionalFormatting sqref="I25">
    <cfRule type="containsBlanks" dxfId="292" priority="27">
      <formula>LEN(TRIM(I25))=0</formula>
    </cfRule>
  </conditionalFormatting>
  <conditionalFormatting sqref="I27:I34">
    <cfRule type="containsBlanks" dxfId="291" priority="16">
      <formula>LEN(TRIM(I27))=0</formula>
    </cfRule>
  </conditionalFormatting>
  <conditionalFormatting sqref="L5 L6:M6 L8:M8 L10:M10 L12:M12 L14:M14 L16:M16 L18:M18 L20:M20 L22:M22 L24:M24 L26:M26">
    <cfRule type="containsBlanks" dxfId="290" priority="4">
      <formula>LEN(TRIM(L5))=0</formula>
    </cfRule>
  </conditionalFormatting>
  <conditionalFormatting sqref="L7">
    <cfRule type="containsBlanks" dxfId="289" priority="5">
      <formula>LEN(TRIM(L7))=0</formula>
    </cfRule>
  </conditionalFormatting>
  <conditionalFormatting sqref="L9">
    <cfRule type="containsBlanks" dxfId="288" priority="6">
      <formula>LEN(TRIM(L9))=0</formula>
    </cfRule>
  </conditionalFormatting>
  <conditionalFormatting sqref="L11">
    <cfRule type="containsBlanks" dxfId="287" priority="7">
      <formula>LEN(TRIM(L11))=0</formula>
    </cfRule>
  </conditionalFormatting>
  <conditionalFormatting sqref="L13">
    <cfRule type="containsBlanks" dxfId="286" priority="8">
      <formula>LEN(TRIM(L13))=0</formula>
    </cfRule>
  </conditionalFormatting>
  <conditionalFormatting sqref="L15">
    <cfRule type="containsBlanks" dxfId="285" priority="9">
      <formula>LEN(TRIM(L15))=0</formula>
    </cfRule>
  </conditionalFormatting>
  <conditionalFormatting sqref="L17">
    <cfRule type="containsBlanks" dxfId="284" priority="10">
      <formula>LEN(TRIM(L17))=0</formula>
    </cfRule>
  </conditionalFormatting>
  <conditionalFormatting sqref="L19">
    <cfRule type="containsBlanks" dxfId="283" priority="11">
      <formula>LEN(TRIM(L19))=0</formula>
    </cfRule>
  </conditionalFormatting>
  <conditionalFormatting sqref="L21">
    <cfRule type="containsBlanks" dxfId="282" priority="12">
      <formula>LEN(TRIM(L21))=0</formula>
    </cfRule>
  </conditionalFormatting>
  <conditionalFormatting sqref="L23">
    <cfRule type="containsBlanks" dxfId="281" priority="13">
      <formula>LEN(TRIM(L23))=0</formula>
    </cfRule>
  </conditionalFormatting>
  <conditionalFormatting sqref="L25">
    <cfRule type="containsBlanks" dxfId="280" priority="14">
      <formula>LEN(TRIM(L25))=0</formula>
    </cfRule>
  </conditionalFormatting>
  <conditionalFormatting sqref="L27:L34">
    <cfRule type="containsBlanks" dxfId="279" priority="3">
      <formula>LEN(TRIM(L27))=0</formula>
    </cfRule>
  </conditionalFormatting>
  <conditionalFormatting sqref="AQ22">
    <cfRule type="containsBlanks" dxfId="278" priority="107">
      <formula>LEN(TRIM(AQ22))=0</formula>
    </cfRule>
  </conditionalFormatting>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125" operator="equal" id="{7FC83C3D-3D34-413D-B214-0AFDEC1FEFDE}">
            <xm:f>'Zoznam tímov a pretekárov'!$B$35</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24" operator="equal" id="{D78F2130-84BC-4C44-B971-9C87976BFD9F}">
            <xm:f>'Zoznam tímov a pretekárov'!$B$36</xm:f>
            <x14:dxf>
              <fill>
                <patternFill>
                  <bgColor rgb="FFFF0000"/>
                </patternFill>
              </fill>
            </x14:dxf>
          </x14:cfRule>
          <xm:sqref>E5 E7 E9 E11 E13 E15 E17 E19 E21 E23 E25 E27</xm:sqref>
        </x14:conditionalFormatting>
        <x14:conditionalFormatting xmlns:xm="http://schemas.microsoft.com/office/excel/2006/main">
          <x14:cfRule type="cellIs" priority="126" operator="equal" id="{9F836547-EEDB-4174-A6BF-3EF5B73604D4}">
            <xm:f>'Zoznam tímov a pretekárov'!$B$39+'Zoznam tímov a pretekárov'!$B$34</xm:f>
            <x14:dxf>
              <fill>
                <patternFill>
                  <bgColor theme="3" tint="0.59996337778862885"/>
                </patternFill>
              </fill>
            </x14:dxf>
          </x14:cfRule>
          <x14:cfRule type="cellIs" priority="127" operator="equal" id="{38E7EB63-264D-4828-9DEF-7016A32EA267}">
            <xm:f>'Zoznam tímov a pretekárov'!$B$42+'Zoznam tímov a pretekárov'!$B$37</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 xmlns:xm="http://schemas.microsoft.com/office/excel/2006/main">
          <x14:cfRule type="cellIs" priority="109" operator="equal" id="{BB738705-F79C-4381-B600-DC7672EAD1BD}">
            <xm:f>'Zoznam tímov a pretekárov'!$B$35</xm:f>
            <x14:dxf>
              <fill>
                <patternFill>
                  <bgColor rgb="FFFFFF00"/>
                </patternFill>
              </fill>
            </x14:dxf>
          </x14:cfRule>
          <xm:sqref>E29 E31 E33 H29 K29 N29 H31 K31 N31 H33 K33 N33</xm:sqref>
        </x14:conditionalFormatting>
        <x14:conditionalFormatting xmlns:xm="http://schemas.microsoft.com/office/excel/2006/main">
          <x14:cfRule type="cellIs" priority="108" operator="equal" id="{45CBA1AB-93A5-401F-B52E-4D88D7C59EE1}">
            <xm:f>'Zoznam tímov a pretekárov'!$B$36</xm:f>
            <x14:dxf>
              <fill>
                <patternFill>
                  <bgColor rgb="FFFF0000"/>
                </patternFill>
              </fill>
            </x14:dxf>
          </x14:cfRule>
          <xm:sqref>E29 E31 E33</xm:sqref>
        </x14:conditionalFormatting>
        <x14:conditionalFormatting xmlns:xm="http://schemas.microsoft.com/office/excel/2006/main">
          <x14:cfRule type="cellIs" priority="111" operator="equal" id="{7BF63283-B053-441F-8A42-080306B4ED05}">
            <xm:f>'Zoznam tímov a pretekárov'!$B$42+'Zoznam tímov a pretekárov'!$B$37</xm:f>
            <x14:dxf>
              <font>
                <strike val="0"/>
              </font>
              <fill>
                <patternFill patternType="none">
                  <bgColor auto="1"/>
                </patternFill>
              </fill>
            </x14:dxf>
          </x14:cfRule>
          <x14:cfRule type="cellIs" priority="110" operator="equal" id="{C53E49FF-8267-4EEF-83D3-402DBAD4784D}">
            <xm:f>'Zoznam tímov a pretekárov'!$B$39+'Zoznam tímov a pretekárov'!$B$34</xm:f>
            <x14:dxf>
              <fill>
                <patternFill>
                  <bgColor theme="3" tint="0.59996337778862885"/>
                </patternFill>
              </fill>
            </x14:dxf>
          </x14:cfRule>
          <xm:sqref>E29 H29 K29 N29 E31 H31 K31 N31 E33 H33 K33 N33</xm:sqref>
        </x14:conditionalFormatting>
      </x14:conditionalFormattings>
    </ext>
    <ext xmlns:x14="http://schemas.microsoft.com/office/spreadsheetml/2009/9/main" uri="{CCE6A557-97BC-4b89-ADB6-D9C93CAAB3DF}">
      <x14:dataValidations xmlns:xm="http://schemas.microsoft.com/office/excel/2006/main" count="16">
        <x14:dataValidation type="list" allowBlank="1" showInputMessage="1" showErrorMessage="1" xr:uid="{00000000-0002-0000-0400-000000000000}">
          <x14:formula1>
            <xm:f>'Zoznam tímov a pretekárov'!$B$7:$I$7</xm:f>
          </x14:formula1>
          <xm:sqref>F9:G9 I9:J9 C9:D9 L9:M9</xm:sqref>
        </x14:dataValidation>
        <x14:dataValidation type="list" allowBlank="1" showInputMessage="1" showErrorMessage="1" xr:uid="{00000000-0002-0000-0400-000001000000}">
          <x14:formula1>
            <xm:f>'Zoznam tímov a pretekárov'!$B$9:$I$9</xm:f>
          </x14:formula1>
          <xm:sqref>F11:G11 C11:D11 I11:J11 L11:M11</xm:sqref>
        </x14:dataValidation>
        <x14:dataValidation type="list" showInputMessage="1" showErrorMessage="1" xr:uid="{00000000-0002-0000-0400-000002000000}">
          <x14:formula1>
            <xm:f>'Zoznam tímov a pretekárov'!$B$11:$I$11</xm:f>
          </x14:formula1>
          <xm:sqref>F13:G13 I13:J13 C13:D13 L13:M13</xm:sqref>
        </x14:dataValidation>
        <x14:dataValidation type="list" allowBlank="1" showInputMessage="1" showErrorMessage="1" xr:uid="{00000000-0002-0000-0400-000003000000}">
          <x14:formula1>
            <xm:f>'Zoznam tímov a pretekárov'!$B$13:$I$13</xm:f>
          </x14:formula1>
          <xm:sqref>F15:G15 C15:D15 I15:J15 L15:M15</xm:sqref>
        </x14:dataValidation>
        <x14:dataValidation type="list" allowBlank="1" showInputMessage="1" showErrorMessage="1" xr:uid="{00000000-0002-0000-0400-000004000000}">
          <x14:formula1>
            <xm:f>'Zoznam tímov a pretekárov'!$B$15:$I$15</xm:f>
          </x14:formula1>
          <xm:sqref>F17:G17 I17:J17 C17:D17 L17:M17</xm:sqref>
        </x14:dataValidation>
        <x14:dataValidation type="list" allowBlank="1" showInputMessage="1" showErrorMessage="1" xr:uid="{00000000-0002-0000-0400-000005000000}">
          <x14:formula1>
            <xm:f>'Zoznam tímov a pretekárov'!$B$17:$I$17</xm:f>
          </x14:formula1>
          <xm:sqref>F19:G19 C19:D19 I19:J19 L19:M19</xm:sqref>
        </x14:dataValidation>
        <x14:dataValidation type="list" allowBlank="1" showInputMessage="1" showErrorMessage="1" xr:uid="{00000000-0002-0000-0400-000006000000}">
          <x14:formula1>
            <xm:f>'Zoznam tímov a pretekárov'!$B$19:$I$19</xm:f>
          </x14:formula1>
          <xm:sqref>F21:G21 I21:J21 C21:D21 L21:M21</xm:sqref>
        </x14:dataValidation>
        <x14:dataValidation type="list" allowBlank="1" showInputMessage="1" showErrorMessage="1" xr:uid="{00000000-0002-0000-0400-000007000000}">
          <x14:formula1>
            <xm:f>'Zoznam tímov a pretekárov'!$B$21:$I$21</xm:f>
          </x14:formula1>
          <xm:sqref>F23:G23 C23:D23 I23:J23 L23:M23</xm:sqref>
        </x14:dataValidation>
        <x14:dataValidation type="list" allowBlank="1" showInputMessage="1" showErrorMessage="1" xr:uid="{00000000-0002-0000-0400-000008000000}">
          <x14:formula1>
            <xm:f>'Zoznam tímov a pretekárov'!$B$23:$I$23</xm:f>
          </x14:formula1>
          <xm:sqref>F25:G25 I25:J25 C25:D25 L25:M25</xm:sqref>
        </x14:dataValidation>
        <x14:dataValidation type="list" allowBlank="1" showInputMessage="1" showErrorMessage="1" xr:uid="{00000000-0002-0000-0400-000009000000}">
          <x14:formula1>
            <xm:f>'Zoznam tímov a pretekárov'!$B$25:$I$25</xm:f>
          </x14:formula1>
          <xm:sqref>F27:G27 C27:D27 I27:J27 L27:M27</xm:sqref>
        </x14:dataValidation>
        <x14:dataValidation type="list" allowBlank="1" showInputMessage="1" showErrorMessage="1" xr:uid="{00000000-0002-0000-0400-00000A000000}">
          <x14:formula1>
            <xm:f>'Zoznam tímov a pretekárov'!$B$3:$I$3</xm:f>
          </x14:formula1>
          <xm:sqref>F5:G5 I5:J5 C5 L5:M5</xm:sqref>
        </x14:dataValidation>
        <x14:dataValidation type="list" allowBlank="1" showInputMessage="1" showErrorMessage="1" xr:uid="{00000000-0002-0000-0400-00000B000000}">
          <x14:formula1>
            <xm:f>'Zoznam tímov a pretekárov'!$B$5:$I$5</xm:f>
          </x14:formula1>
          <xm:sqref>F7:G7 C7:D7 I7:J7 L7:M7</xm:sqref>
        </x14:dataValidation>
        <x14:dataValidation type="list" allowBlank="1" showInputMessage="1" showErrorMessage="1" xr:uid="{00000000-0002-0000-0400-00000C000000}">
          <x14:formula1>
            <xm:f>'Zoznam tímov a pretekárov'!$B$34:$B$37</xm:f>
          </x14:formula1>
          <xm:sqref>E5 H5 K5 N5 K7 H7 E7 H9 E9 E11 H11 K9 K11 H13 E13 H15 E15 E17 H17 K13 K15 H19 E19 E21 H21 E23 H23 K17 K19 H25 E25 K21 K23 E27 H27 K25 K27 N7 N9 N11 N13 N15 N17 N19 N21 N23 N25 N27 E29 E31 E33 H29 H31 H33 K29 K31 K33 N29 N31 N33</xm:sqref>
        </x14:dataValidation>
        <x14:dataValidation type="list" allowBlank="1" showInputMessage="1" showErrorMessage="1" xr:uid="{00000000-0002-0000-0400-00000D000000}">
          <x14:formula1>
            <xm:f>'Zoznam tímov a pretekárov'!$B$27:$I$27</xm:f>
          </x14:formula1>
          <xm:sqref>I29:J29 C29:D29 F29:G29 L29:M29</xm:sqref>
        </x14:dataValidation>
        <x14:dataValidation type="list" allowBlank="1" showInputMessage="1" showErrorMessage="1" xr:uid="{00000000-0002-0000-0400-00000E000000}">
          <x14:formula1>
            <xm:f>'Zoznam tímov a pretekárov'!$B$29:$I$29</xm:f>
          </x14:formula1>
          <xm:sqref>I31:J31 F31:G31 C31:D31 L31:M31</xm:sqref>
        </x14:dataValidation>
        <x14:dataValidation type="list" allowBlank="1" showInputMessage="1" showErrorMessage="1" xr:uid="{00000000-0002-0000-0400-00000F000000}">
          <x14:formula1>
            <xm:f>'Zoznam tímov a pretekárov'!$B$31:$I$31</xm:f>
          </x14:formula1>
          <xm:sqref>I33:J33 C33:D33 F33:G33 L33:M33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35"/>
  <sheetViews>
    <sheetView showGridLines="0" tabSelected="1" zoomScale="110" zoomScaleNormal="110" workbookViewId="0">
      <selection sqref="A1:B1"/>
    </sheetView>
  </sheetViews>
  <sheetFormatPr defaultRowHeight="13.2" x14ac:dyDescent="0.25"/>
  <cols>
    <col min="1" max="1" width="5" customWidth="1"/>
    <col min="2" max="2" width="22.8867187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554687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52" width="9.109375" customWidth="1"/>
  </cols>
  <sheetData>
    <row r="1" spans="1:52" ht="33.75" customHeight="1" thickBot="1" x14ac:dyDescent="0.3">
      <c r="A1" s="220" t="s">
        <v>162</v>
      </c>
      <c r="B1" s="221"/>
      <c r="C1" s="230" t="s">
        <v>241</v>
      </c>
      <c r="D1" s="231"/>
      <c r="E1" s="231"/>
      <c r="F1" s="231"/>
      <c r="G1" s="231"/>
      <c r="H1" s="231"/>
      <c r="I1" s="231"/>
      <c r="J1" s="232" t="s">
        <v>243</v>
      </c>
      <c r="K1" s="233"/>
      <c r="L1" s="233"/>
      <c r="M1" s="233"/>
      <c r="N1" s="232" t="s">
        <v>164</v>
      </c>
      <c r="O1" s="233"/>
      <c r="P1" s="233"/>
      <c r="Q1" s="234"/>
      <c r="T1" s="222" t="s">
        <v>44</v>
      </c>
      <c r="U1" s="223"/>
      <c r="V1" s="224"/>
    </row>
    <row r="2" spans="1:52" ht="20.25" customHeight="1" x14ac:dyDescent="0.25">
      <c r="A2" s="225"/>
      <c r="B2" s="226" t="s">
        <v>116</v>
      </c>
      <c r="C2" s="227" t="s">
        <v>4</v>
      </c>
      <c r="D2" s="228"/>
      <c r="E2" s="229"/>
      <c r="F2" s="227" t="s">
        <v>5</v>
      </c>
      <c r="G2" s="228"/>
      <c r="H2" s="229"/>
      <c r="I2" s="227" t="s">
        <v>6</v>
      </c>
      <c r="J2" s="228"/>
      <c r="K2" s="229"/>
      <c r="L2" s="227" t="s">
        <v>7</v>
      </c>
      <c r="M2" s="228"/>
      <c r="N2" s="228"/>
      <c r="O2" s="210" t="s">
        <v>13</v>
      </c>
      <c r="P2" s="210" t="s">
        <v>14</v>
      </c>
      <c r="Q2" s="213" t="s">
        <v>11</v>
      </c>
      <c r="T2" s="214" t="s">
        <v>45</v>
      </c>
      <c r="U2" s="216" t="s">
        <v>46</v>
      </c>
      <c r="V2" s="218" t="s">
        <v>1</v>
      </c>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row>
    <row r="3" spans="1:52" ht="15.9" customHeight="1" x14ac:dyDescent="0.25">
      <c r="A3" s="225"/>
      <c r="B3" s="226"/>
      <c r="C3" s="204" t="s">
        <v>8</v>
      </c>
      <c r="D3" s="205"/>
      <c r="E3" s="206"/>
      <c r="F3" s="204" t="s">
        <v>8</v>
      </c>
      <c r="G3" s="205"/>
      <c r="H3" s="206"/>
      <c r="I3" s="204" t="s">
        <v>8</v>
      </c>
      <c r="J3" s="205"/>
      <c r="K3" s="206"/>
      <c r="L3" s="204" t="s">
        <v>8</v>
      </c>
      <c r="M3" s="205"/>
      <c r="N3" s="205"/>
      <c r="O3" s="211"/>
      <c r="P3" s="211"/>
      <c r="Q3" s="213"/>
      <c r="T3" s="214"/>
      <c r="U3" s="216"/>
      <c r="V3" s="218"/>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row>
    <row r="4" spans="1:52" ht="15.9" customHeight="1" thickBot="1" x14ac:dyDescent="0.3">
      <c r="A4" s="225"/>
      <c r="B4" s="226"/>
      <c r="C4" s="40" t="s">
        <v>9</v>
      </c>
      <c r="D4" s="41" t="s">
        <v>10</v>
      </c>
      <c r="E4" s="42" t="s">
        <v>0</v>
      </c>
      <c r="F4" s="40" t="s">
        <v>9</v>
      </c>
      <c r="G4" s="41" t="s">
        <v>10</v>
      </c>
      <c r="H4" s="42" t="s">
        <v>0</v>
      </c>
      <c r="I4" s="40" t="s">
        <v>9</v>
      </c>
      <c r="J4" s="41" t="s">
        <v>10</v>
      </c>
      <c r="K4" s="42" t="s">
        <v>0</v>
      </c>
      <c r="L4" s="40" t="s">
        <v>9</v>
      </c>
      <c r="M4" s="41" t="s">
        <v>10</v>
      </c>
      <c r="N4" s="43" t="s">
        <v>0</v>
      </c>
      <c r="O4" s="212"/>
      <c r="P4" s="212"/>
      <c r="Q4" s="213"/>
      <c r="T4" s="215"/>
      <c r="U4" s="217"/>
      <c r="V4" s="219"/>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row>
    <row r="5" spans="1:52" ht="19.5" customHeight="1" x14ac:dyDescent="0.25">
      <c r="A5" s="186">
        <v>1</v>
      </c>
      <c r="B5" s="207" t="s">
        <v>167</v>
      </c>
      <c r="C5" s="190" t="s">
        <v>166</v>
      </c>
      <c r="D5" s="209"/>
      <c r="E5" s="46"/>
      <c r="F5" s="190" t="s">
        <v>165</v>
      </c>
      <c r="G5" s="209"/>
      <c r="H5" s="46"/>
      <c r="I5" s="190" t="s">
        <v>245</v>
      </c>
      <c r="J5" s="209"/>
      <c r="K5" s="46"/>
      <c r="L5" s="190" t="s">
        <v>122</v>
      </c>
      <c r="M5" s="191"/>
      <c r="N5" s="46"/>
      <c r="O5" s="192">
        <f>SUM(E6+H6+K6+N6)</f>
        <v>21</v>
      </c>
      <c r="P5" s="182">
        <f>SUM(D6+G6+J6+M6)</f>
        <v>217300</v>
      </c>
      <c r="Q5" s="184">
        <f>AD6</f>
        <v>3</v>
      </c>
      <c r="T5" s="180">
        <f>O5+'15 družstiev Pretek č. 1'!O5+'15 družstiev Pretek č. 2'!O5+'15 družstiev Pretek č. 3'!O5</f>
        <v>138</v>
      </c>
      <c r="U5" s="182">
        <f>P5+'15 družstiev Pretek č. 1'!P5+'15 družstiev Pretek č. 2'!P5+'15 družstiev Pretek č. 3'!P5</f>
        <v>434750</v>
      </c>
      <c r="V5" s="184">
        <f>AZ6</f>
        <v>11</v>
      </c>
      <c r="Y5" s="200" t="s">
        <v>20</v>
      </c>
      <c r="Z5" s="201"/>
      <c r="AA5" s="201"/>
      <c r="AB5" s="201"/>
      <c r="AC5" s="201"/>
      <c r="AD5" s="202"/>
      <c r="AE5" s="200" t="s">
        <v>21</v>
      </c>
      <c r="AF5" s="201"/>
      <c r="AG5" s="201"/>
      <c r="AH5" s="202"/>
      <c r="AI5" s="200" t="s">
        <v>22</v>
      </c>
      <c r="AJ5" s="201"/>
      <c r="AK5" s="201"/>
      <c r="AL5" s="202"/>
      <c r="AM5" s="200" t="s">
        <v>23</v>
      </c>
      <c r="AN5" s="201"/>
      <c r="AO5" s="201"/>
      <c r="AP5" s="202"/>
      <c r="AQ5" s="200" t="s">
        <v>24</v>
      </c>
      <c r="AR5" s="201"/>
      <c r="AS5" s="201"/>
      <c r="AT5" s="202"/>
      <c r="AU5" s="17" t="s">
        <v>47</v>
      </c>
    </row>
    <row r="6" spans="1:52" ht="19.5" customHeight="1" thickBot="1" x14ac:dyDescent="0.3">
      <c r="A6" s="187"/>
      <c r="B6" s="208"/>
      <c r="C6" s="178">
        <v>1</v>
      </c>
      <c r="D6" s="22">
        <v>27225</v>
      </c>
      <c r="E6" s="23">
        <f>IF(ISBLANK(D6),0,IF(ISBLANK(C5),0,IF(E5 = "D",MAX($A$5:$A$34) + 2,AH6)))</f>
        <v>5</v>
      </c>
      <c r="F6" s="21">
        <v>10</v>
      </c>
      <c r="G6" s="22">
        <v>65200</v>
      </c>
      <c r="H6" s="23">
        <f>IF(ISBLANK(G6),0,IF(ISBLANK(F5),0,IF(H5 = "D",MAX($A$5:$A$34) + 2,AL6)))</f>
        <v>2</v>
      </c>
      <c r="I6" s="178">
        <v>10</v>
      </c>
      <c r="J6" s="22">
        <v>76150</v>
      </c>
      <c r="K6" s="23">
        <f>IF(ISBLANK(J6),0,IF(ISBLANK(I5),0,IF(K5 = "D",MAX($A$5:$A$34) + 2,AP6)))</f>
        <v>6</v>
      </c>
      <c r="L6" s="21">
        <v>6</v>
      </c>
      <c r="M6" s="22">
        <v>48725</v>
      </c>
      <c r="N6" s="23">
        <f>IF(ISBLANK(M6),0,IF(ISBLANK(L5),0,IF(N5 = "D",MAX($A$5:$A$34) + 2,AT6)))</f>
        <v>8</v>
      </c>
      <c r="O6" s="193"/>
      <c r="P6" s="183"/>
      <c r="Q6" s="185"/>
      <c r="T6" s="181"/>
      <c r="U6" s="183"/>
      <c r="V6" s="185"/>
      <c r="Y6" s="10">
        <f>O5</f>
        <v>21</v>
      </c>
      <c r="Z6" s="9">
        <f>P5</f>
        <v>217300</v>
      </c>
      <c r="AA6">
        <f>RANK(Y6,$Y$6:$Y$20,1)</f>
        <v>3</v>
      </c>
      <c r="AB6">
        <f>RANK(Z6,$Z$6:$Z$20,0)</f>
        <v>2</v>
      </c>
      <c r="AC6">
        <f>AA6+AB6*0.00001</f>
        <v>3.0000200000000001</v>
      </c>
      <c r="AD6" s="19">
        <f>RANK(AC6,$AC$6:$AC$20,1)</f>
        <v>3</v>
      </c>
      <c r="AE6" s="14">
        <f>D6</f>
        <v>27225</v>
      </c>
      <c r="AF6" s="15">
        <f t="shared" ref="AF6:AF20" si="0">IF(AE6=0,MAX($A$5:$A$40) +1,IF(D5="d",MAX($A$5:$A$40) +2,RANK(AE6,$AE$6:$AE$20,0)))</f>
        <v>5</v>
      </c>
      <c r="AG6">
        <f>COUNTIF($AF$6:$AF$20,AF6)</f>
        <v>1</v>
      </c>
      <c r="AH6" s="18">
        <f t="shared" ref="AH6:AH20" si="1">IF(AE6=0,MAX($A$5:$A$40) +1,IF(AG6 &gt; 1,IF(MOD(AG6,2) = 0,(AF6*AG6+AG6-1)/AG6,(AF6*AG6+AG6)/AG6),IF(AG6=1,AF6,(AF6*AG6+AG6-1)/AG6)))</f>
        <v>5</v>
      </c>
      <c r="AI6" s="14">
        <f>G6</f>
        <v>65200</v>
      </c>
      <c r="AJ6">
        <f t="shared" ref="AJ6:AJ20" si="2">IF(AI6=0,MAX($A$5:$A$40) +1,IF(G5="d",MAX($A$5:$A$40) +2,RANK(AI6,$AI$6:$AI$20,0)))</f>
        <v>2</v>
      </c>
      <c r="AK6">
        <f>COUNTIF($AJ$6:$AJ$20,AJ6)</f>
        <v>1</v>
      </c>
      <c r="AL6" s="18">
        <f t="shared" ref="AL6:AL20" si="3">IF(AI6=0,MAX($A$5:$A$40) +1,IF(AK6 &gt; 1,IF(MOD(AK6,2) = 0,(AJ6*AK6+AK6-1)/AK6,(AJ6*AK6+AK6)/AK6),IF(AK6=1,AJ6,(AJ6*AK6+AK6-1)/AK6)))</f>
        <v>2</v>
      </c>
      <c r="AM6" s="14">
        <f>J6</f>
        <v>76150</v>
      </c>
      <c r="AN6" s="15">
        <f t="shared" ref="AN6:AN20" si="4">IF(AM6=0,MAX($A$5:$A$40) +1,IF(J5="d",MAX($A$5:$A$40) +2,RANK(AM6,$AM$6:$AM$20,0)))</f>
        <v>6</v>
      </c>
      <c r="AO6">
        <f>COUNTIF($AN$6:$AN$20,AN6)</f>
        <v>1</v>
      </c>
      <c r="AP6" s="18">
        <f t="shared" ref="AP6:AP20" si="5">IF(AM6=0,MAX($A$5:$A$40) +1,IF(AO6 &gt; 1,IF(MOD(AO6,2) = 0,(AN6*AO6+AO6-1)/AO6,(AN6*AO6+AO6)/AO6),IF(AO6=1,AN6,(AN6*AO6+AO6-1)/AO6)))</f>
        <v>6</v>
      </c>
      <c r="AQ6" s="14">
        <f>M6</f>
        <v>48725</v>
      </c>
      <c r="AR6" s="15">
        <f t="shared" ref="AR6:AR20" si="6">IF(AQ6=0,MAX($A$5:$A$40) +1,IF(M5="d",MAX($A$5:$A$40) +2,RANK(AQ6,$AQ$6:$AQ$20,0)))</f>
        <v>8</v>
      </c>
      <c r="AS6">
        <f>COUNTIF($AR$6:$AR$20,AR6)</f>
        <v>1</v>
      </c>
      <c r="AT6" s="18">
        <f>IF(AQ6=0,MAX($A$5:$A$40) +1,IF(AS6 &gt; 1,IF(MOD(AS6,2) = 0,(AR6*AS6+AS6-1)/AS6,(AR6*AS6+AS6)/AS6),IF(AS6=1,AR6,(AR6*AS6+AS6-1)/AS6)))</f>
        <v>8</v>
      </c>
      <c r="AU6" s="9">
        <f>T5</f>
        <v>138</v>
      </c>
      <c r="AV6" s="9">
        <f>U5</f>
        <v>434750</v>
      </c>
      <c r="AW6">
        <f>RANK(AU6,$AU$6:$AU$20,1)</f>
        <v>11</v>
      </c>
      <c r="AX6">
        <f>RANK(AV6,$AV$6:$AV$20,0)</f>
        <v>11</v>
      </c>
      <c r="AY6">
        <f>AW6+AX6*0.00001</f>
        <v>11.000109999999999</v>
      </c>
      <c r="AZ6">
        <f>RANK(AY6,$AY$6:$AY$20,1)</f>
        <v>11</v>
      </c>
    </row>
    <row r="7" spans="1:52" ht="19.5" customHeight="1" x14ac:dyDescent="0.25">
      <c r="A7" s="186">
        <v>2</v>
      </c>
      <c r="B7" s="198" t="s">
        <v>168</v>
      </c>
      <c r="C7" s="190" t="s">
        <v>169</v>
      </c>
      <c r="D7" s="191"/>
      <c r="E7" s="46"/>
      <c r="F7" s="190" t="s">
        <v>199</v>
      </c>
      <c r="G7" s="191"/>
      <c r="H7" s="46"/>
      <c r="I7" s="190" t="s">
        <v>190</v>
      </c>
      <c r="J7" s="191"/>
      <c r="K7" s="46"/>
      <c r="L7" s="190" t="s">
        <v>171</v>
      </c>
      <c r="M7" s="191"/>
      <c r="N7" s="46"/>
      <c r="O7" s="192">
        <f>SUM(E8+H8+K8+N8)</f>
        <v>31</v>
      </c>
      <c r="P7" s="182">
        <f>SUM(D8+G8+J8+M8)</f>
        <v>135650</v>
      </c>
      <c r="Q7" s="184">
        <f>AD7</f>
        <v>9</v>
      </c>
      <c r="T7" s="180">
        <f>O7+'15 družstiev Pretek č. 1'!O7+'15 družstiev Pretek č. 2'!O7+'15 družstiev Pretek č. 3'!O7</f>
        <v>93</v>
      </c>
      <c r="U7" s="182">
        <f>P7+'15 družstiev Pretek č. 1'!P7+'15 družstiev Pretek č. 2'!P7+'15 družstiev Pretek č. 3'!P7</f>
        <v>519225</v>
      </c>
      <c r="V7" s="184">
        <f>AZ7</f>
        <v>7</v>
      </c>
      <c r="Y7" s="10">
        <f>O7</f>
        <v>31</v>
      </c>
      <c r="Z7" s="9">
        <f>P7</f>
        <v>135650</v>
      </c>
      <c r="AA7">
        <f t="shared" ref="AA7:AA20" si="7">RANK(Y7,$Y$6:$Y$20,1)</f>
        <v>9</v>
      </c>
      <c r="AB7">
        <f t="shared" ref="AB7:AB20" si="8">RANK(Z7,$Z$6:$Z$20,0)</f>
        <v>10</v>
      </c>
      <c r="AC7">
        <f t="shared" ref="AC7:AC20" si="9">AA7+AB7*0.00001</f>
        <v>9.0000999999999998</v>
      </c>
      <c r="AD7" s="19">
        <f t="shared" ref="AD7:AD20" si="10">RANK(AC7,$AC$6:$AC$20,1)</f>
        <v>9</v>
      </c>
      <c r="AE7" s="14">
        <f>D8</f>
        <v>16550</v>
      </c>
      <c r="AF7" s="15">
        <f t="shared" si="0"/>
        <v>9</v>
      </c>
      <c r="AG7">
        <f t="shared" ref="AG7:AG20" si="11">COUNTIF($AF$6:$AF$20,AF7)</f>
        <v>1</v>
      </c>
      <c r="AH7" s="18">
        <f t="shared" si="1"/>
        <v>9</v>
      </c>
      <c r="AI7" s="14">
        <f>G8</f>
        <v>36800</v>
      </c>
      <c r="AJ7">
        <f t="shared" si="2"/>
        <v>7</v>
      </c>
      <c r="AK7">
        <f t="shared" ref="AK7:AK20" si="12">COUNTIF($AJ$6:$AJ$20,AJ7)</f>
        <v>1</v>
      </c>
      <c r="AL7" s="18">
        <f t="shared" si="3"/>
        <v>7</v>
      </c>
      <c r="AM7" s="14">
        <f>J8</f>
        <v>22825</v>
      </c>
      <c r="AN7" s="15">
        <f t="shared" si="4"/>
        <v>10</v>
      </c>
      <c r="AO7">
        <f t="shared" ref="AO7:AO20" si="13">COUNTIF($AN$6:$AN$20,AN7)</f>
        <v>1</v>
      </c>
      <c r="AP7" s="18">
        <f t="shared" si="5"/>
        <v>10</v>
      </c>
      <c r="AQ7" s="14">
        <f>M8</f>
        <v>59475</v>
      </c>
      <c r="AR7" s="15">
        <f t="shared" si="6"/>
        <v>5</v>
      </c>
      <c r="AS7">
        <f t="shared" ref="AS7:AS20" si="14">COUNTIF($AR$6:$AR$20,AR7)</f>
        <v>1</v>
      </c>
      <c r="AT7" s="18">
        <f t="shared" ref="AT7:AT20" si="15">IF(AQ7=0,MAX($A$5:$A$40) +1,IF(AS7 &gt; 1,IF(MOD(AS7,2) = 0,(AR7*AS7+AS7-1)/AS7,(AR7*AS7+AS7)/AS7),IF(AS7=1,AR7,(AR7*AS7+AS7-1)/AS7)))</f>
        <v>5</v>
      </c>
      <c r="AU7" s="9">
        <f>T7</f>
        <v>93</v>
      </c>
      <c r="AV7" s="9">
        <f>U7</f>
        <v>519225</v>
      </c>
      <c r="AW7">
        <f t="shared" ref="AW7:AW20" si="16">RANK(AU7,$AU$6:$AU$20,1)</f>
        <v>7</v>
      </c>
      <c r="AX7">
        <f t="shared" ref="AX7:AX20" si="17">RANK(AV7,$AV$6:$AV$20,0)</f>
        <v>8</v>
      </c>
      <c r="AY7">
        <f t="shared" ref="AY7:AY20" si="18">AW7+AX7*0.00001</f>
        <v>7.0000799999999996</v>
      </c>
      <c r="AZ7">
        <f t="shared" ref="AZ7:AZ20" si="19">RANK(AY7,$AY$6:$AY$20,1)</f>
        <v>7</v>
      </c>
    </row>
    <row r="8" spans="1:52" ht="19.5" customHeight="1" thickBot="1" x14ac:dyDescent="0.3">
      <c r="A8" s="187"/>
      <c r="B8" s="199"/>
      <c r="C8" s="21">
        <v>11</v>
      </c>
      <c r="D8" s="22">
        <v>16550</v>
      </c>
      <c r="E8" s="23">
        <f>IF(ISBLANK(D8),0,IF(ISBLANK(C7),0,IF(E7 = "D",MAX($A$5:$A$34) + 2,AH7)))</f>
        <v>9</v>
      </c>
      <c r="F8" s="21">
        <v>3</v>
      </c>
      <c r="G8" s="22">
        <v>36800</v>
      </c>
      <c r="H8" s="23">
        <f>IF(ISBLANK(G8),0,IF(ISBLANK(F7),0,IF(H7 = "D",MAX($A$5:$A$34) + 2,AL7)))</f>
        <v>7</v>
      </c>
      <c r="I8" s="21">
        <v>8</v>
      </c>
      <c r="J8" s="22">
        <v>22825</v>
      </c>
      <c r="K8" s="23">
        <f>IF(ISBLANK(J8),0,IF(ISBLANK(I7),0,IF(K7 = "D",MAX($A$5:$A$34) + 2,AP7)))</f>
        <v>10</v>
      </c>
      <c r="L8" s="21">
        <v>7</v>
      </c>
      <c r="M8" s="22">
        <v>59475</v>
      </c>
      <c r="N8" s="23">
        <f>IF(ISBLANK(M8),0,IF(ISBLANK(L7),0,IF(N7 = "D",MAX($A$5:$A$34) + 2,AT7)))</f>
        <v>5</v>
      </c>
      <c r="O8" s="193"/>
      <c r="P8" s="183"/>
      <c r="Q8" s="185"/>
      <c r="T8" s="181"/>
      <c r="U8" s="183"/>
      <c r="V8" s="185"/>
      <c r="Y8" s="10">
        <f>O9</f>
        <v>21</v>
      </c>
      <c r="Z8" s="9">
        <f>P9</f>
        <v>214475</v>
      </c>
      <c r="AA8">
        <f t="shared" si="7"/>
        <v>3</v>
      </c>
      <c r="AB8">
        <f t="shared" si="8"/>
        <v>4</v>
      </c>
      <c r="AC8">
        <f t="shared" si="9"/>
        <v>3.0000399999999998</v>
      </c>
      <c r="AD8" s="19">
        <f t="shared" si="10"/>
        <v>5</v>
      </c>
      <c r="AE8" s="14">
        <f>D10</f>
        <v>35950</v>
      </c>
      <c r="AF8" s="15">
        <f t="shared" si="0"/>
        <v>3</v>
      </c>
      <c r="AG8">
        <f t="shared" si="11"/>
        <v>1</v>
      </c>
      <c r="AH8" s="18">
        <f t="shared" si="1"/>
        <v>3</v>
      </c>
      <c r="AI8" s="14">
        <f>G10</f>
        <v>29300</v>
      </c>
      <c r="AJ8">
        <f t="shared" si="2"/>
        <v>11</v>
      </c>
      <c r="AK8">
        <f t="shared" si="12"/>
        <v>1</v>
      </c>
      <c r="AL8" s="18">
        <f t="shared" si="3"/>
        <v>11</v>
      </c>
      <c r="AM8" s="14">
        <f>J10</f>
        <v>80250</v>
      </c>
      <c r="AN8" s="15">
        <f t="shared" si="4"/>
        <v>3</v>
      </c>
      <c r="AO8">
        <f t="shared" si="13"/>
        <v>1</v>
      </c>
      <c r="AP8" s="18">
        <f t="shared" si="5"/>
        <v>3</v>
      </c>
      <c r="AQ8" s="14">
        <f>M10</f>
        <v>68975</v>
      </c>
      <c r="AR8" s="15">
        <f t="shared" si="6"/>
        <v>4</v>
      </c>
      <c r="AS8">
        <f t="shared" si="14"/>
        <v>1</v>
      </c>
      <c r="AT8" s="18">
        <f t="shared" si="15"/>
        <v>4</v>
      </c>
      <c r="AU8" s="9">
        <f>T9</f>
        <v>87</v>
      </c>
      <c r="AV8" s="9">
        <f>U9</f>
        <v>581500</v>
      </c>
      <c r="AW8">
        <f t="shared" si="16"/>
        <v>4</v>
      </c>
      <c r="AX8">
        <f t="shared" si="17"/>
        <v>6</v>
      </c>
      <c r="AY8">
        <f t="shared" si="18"/>
        <v>4.0000600000000004</v>
      </c>
      <c r="AZ8">
        <f t="shared" si="19"/>
        <v>4</v>
      </c>
    </row>
    <row r="9" spans="1:52" ht="19.5" customHeight="1" x14ac:dyDescent="0.25">
      <c r="A9" s="197">
        <v>3</v>
      </c>
      <c r="B9" s="198" t="s">
        <v>172</v>
      </c>
      <c r="C9" s="190" t="s">
        <v>123</v>
      </c>
      <c r="D9" s="191"/>
      <c r="E9" s="46"/>
      <c r="F9" s="190" t="s">
        <v>127</v>
      </c>
      <c r="G9" s="191"/>
      <c r="H9" s="46"/>
      <c r="I9" s="190" t="s">
        <v>202</v>
      </c>
      <c r="J9" s="191"/>
      <c r="K9" s="46"/>
      <c r="L9" s="190" t="s">
        <v>125</v>
      </c>
      <c r="M9" s="191"/>
      <c r="N9" s="46"/>
      <c r="O9" s="192">
        <f>SUM(E10+H10+K10+N10)</f>
        <v>21</v>
      </c>
      <c r="P9" s="182">
        <f>SUM(D10+G10+J10+M10)</f>
        <v>214475</v>
      </c>
      <c r="Q9" s="184">
        <f>AD8</f>
        <v>5</v>
      </c>
      <c r="T9" s="180">
        <f>O9+'15 družstiev Pretek č. 1'!O9+'15 družstiev Pretek č. 2'!O9+'15 družstiev Pretek č. 3'!O9</f>
        <v>87</v>
      </c>
      <c r="U9" s="182">
        <f>P9+'15 družstiev Pretek č. 1'!P9+'15 družstiev Pretek č. 2'!P9+'15 družstiev Pretek č. 3'!P9</f>
        <v>581500</v>
      </c>
      <c r="V9" s="184">
        <f>AZ8</f>
        <v>4</v>
      </c>
      <c r="Y9" s="10">
        <f>O11</f>
        <v>21</v>
      </c>
      <c r="Z9" s="9">
        <f>P11</f>
        <v>216400</v>
      </c>
      <c r="AA9">
        <f t="shared" si="7"/>
        <v>3</v>
      </c>
      <c r="AB9">
        <f t="shared" si="8"/>
        <v>3</v>
      </c>
      <c r="AC9">
        <f t="shared" si="9"/>
        <v>3.0000300000000002</v>
      </c>
      <c r="AD9" s="19">
        <f t="shared" si="10"/>
        <v>4</v>
      </c>
      <c r="AE9" s="14">
        <f>D12</f>
        <v>12775</v>
      </c>
      <c r="AF9" s="15">
        <f t="shared" si="0"/>
        <v>11</v>
      </c>
      <c r="AG9">
        <f t="shared" si="11"/>
        <v>1</v>
      </c>
      <c r="AH9" s="18">
        <f t="shared" si="1"/>
        <v>11</v>
      </c>
      <c r="AI9" s="14">
        <f>G12</f>
        <v>45550</v>
      </c>
      <c r="AJ9">
        <f t="shared" si="2"/>
        <v>4</v>
      </c>
      <c r="AK9">
        <f t="shared" si="12"/>
        <v>1</v>
      </c>
      <c r="AL9" s="18">
        <f t="shared" si="3"/>
        <v>4</v>
      </c>
      <c r="AM9" s="14">
        <f>J12</f>
        <v>78075</v>
      </c>
      <c r="AN9" s="15">
        <f t="shared" si="4"/>
        <v>4</v>
      </c>
      <c r="AO9">
        <f t="shared" si="13"/>
        <v>1</v>
      </c>
      <c r="AP9" s="18">
        <f t="shared" si="5"/>
        <v>4</v>
      </c>
      <c r="AQ9" s="14">
        <f>M12</f>
        <v>80000</v>
      </c>
      <c r="AR9" s="15">
        <f t="shared" si="6"/>
        <v>2</v>
      </c>
      <c r="AS9">
        <f t="shared" si="14"/>
        <v>1</v>
      </c>
      <c r="AT9" s="18">
        <f t="shared" si="15"/>
        <v>2</v>
      </c>
      <c r="AU9" s="9">
        <f>T11</f>
        <v>79</v>
      </c>
      <c r="AV9" s="9">
        <f>U11</f>
        <v>635100</v>
      </c>
      <c r="AW9">
        <f t="shared" si="16"/>
        <v>1</v>
      </c>
      <c r="AX9">
        <f t="shared" si="17"/>
        <v>1</v>
      </c>
      <c r="AY9">
        <f t="shared" si="18"/>
        <v>1.0000100000000001</v>
      </c>
      <c r="AZ9">
        <f t="shared" si="19"/>
        <v>1</v>
      </c>
    </row>
    <row r="10" spans="1:52" ht="19.5" customHeight="1" thickBot="1" x14ac:dyDescent="0.3">
      <c r="A10" s="197"/>
      <c r="B10" s="199"/>
      <c r="C10" s="21">
        <v>9</v>
      </c>
      <c r="D10" s="22">
        <v>35950</v>
      </c>
      <c r="E10" s="23">
        <f>IF(ISBLANK(D10),0,IF(ISBLANK(C9),0,IF(E9 = "D",MAX($A$5:$A$34) + 2,AH8)))</f>
        <v>3</v>
      </c>
      <c r="F10" s="21">
        <v>1</v>
      </c>
      <c r="G10" s="22">
        <v>29300</v>
      </c>
      <c r="H10" s="23">
        <f>IF(ISBLANK(G10),0,IF(ISBLANK(F9),0,IF(H9 = "D",MAX($A$5:$A$34) + 2,AL8)))</f>
        <v>11</v>
      </c>
      <c r="I10" s="21">
        <v>4</v>
      </c>
      <c r="J10" s="22">
        <v>80250</v>
      </c>
      <c r="K10" s="23">
        <f>IF(ISBLANK(J10),0,IF(ISBLANK(I9),0,IF(K9 = "D",MAX($A$5:$A$34) + 2,AP8)))</f>
        <v>3</v>
      </c>
      <c r="L10" s="178">
        <v>10</v>
      </c>
      <c r="M10" s="22">
        <v>68975</v>
      </c>
      <c r="N10" s="23">
        <f>IF(ISBLANK(M10),0,IF(ISBLANK(L9),0,IF(N9 = "D",MAX($A$5:$A$34) + 2,AT8)))</f>
        <v>4</v>
      </c>
      <c r="O10" s="193"/>
      <c r="P10" s="183"/>
      <c r="Q10" s="185"/>
      <c r="T10" s="181"/>
      <c r="U10" s="183"/>
      <c r="V10" s="185"/>
      <c r="Y10" s="10">
        <f>O13</f>
        <v>18</v>
      </c>
      <c r="Z10" s="9">
        <f>P13</f>
        <v>243300</v>
      </c>
      <c r="AA10">
        <f t="shared" si="7"/>
        <v>1</v>
      </c>
      <c r="AB10">
        <f t="shared" si="8"/>
        <v>1</v>
      </c>
      <c r="AC10">
        <f t="shared" si="9"/>
        <v>1.0000100000000001</v>
      </c>
      <c r="AD10" s="19">
        <f t="shared" si="10"/>
        <v>1</v>
      </c>
      <c r="AE10" s="14">
        <f>D14</f>
        <v>26600</v>
      </c>
      <c r="AF10" s="15">
        <f t="shared" si="0"/>
        <v>6</v>
      </c>
      <c r="AG10">
        <f t="shared" si="11"/>
        <v>1</v>
      </c>
      <c r="AH10" s="18">
        <f t="shared" si="1"/>
        <v>6</v>
      </c>
      <c r="AI10" s="14">
        <f>G14</f>
        <v>87650</v>
      </c>
      <c r="AJ10">
        <f t="shared" si="2"/>
        <v>1</v>
      </c>
      <c r="AK10">
        <f t="shared" si="12"/>
        <v>1</v>
      </c>
      <c r="AL10" s="18">
        <f t="shared" si="3"/>
        <v>1</v>
      </c>
      <c r="AM10" s="14">
        <f>J14</f>
        <v>81375</v>
      </c>
      <c r="AN10" s="15">
        <f t="shared" si="4"/>
        <v>2</v>
      </c>
      <c r="AO10">
        <f t="shared" si="13"/>
        <v>1</v>
      </c>
      <c r="AP10" s="18">
        <f t="shared" si="5"/>
        <v>2</v>
      </c>
      <c r="AQ10" s="14">
        <f>M14</f>
        <v>47675</v>
      </c>
      <c r="AR10" s="15">
        <f t="shared" si="6"/>
        <v>9</v>
      </c>
      <c r="AS10">
        <f t="shared" si="14"/>
        <v>1</v>
      </c>
      <c r="AT10" s="18">
        <f t="shared" si="15"/>
        <v>9</v>
      </c>
      <c r="AU10" s="9">
        <f>T13</f>
        <v>90</v>
      </c>
      <c r="AV10" s="9">
        <f>U13</f>
        <v>612600</v>
      </c>
      <c r="AW10">
        <f t="shared" si="16"/>
        <v>5</v>
      </c>
      <c r="AX10">
        <f t="shared" si="17"/>
        <v>2</v>
      </c>
      <c r="AY10">
        <f t="shared" si="18"/>
        <v>5.0000200000000001</v>
      </c>
      <c r="AZ10">
        <f t="shared" si="19"/>
        <v>5</v>
      </c>
    </row>
    <row r="11" spans="1:52" ht="19.5" customHeight="1" x14ac:dyDescent="0.25">
      <c r="A11" s="186">
        <v>4</v>
      </c>
      <c r="B11" s="198" t="s">
        <v>192</v>
      </c>
      <c r="C11" s="190" t="s">
        <v>196</v>
      </c>
      <c r="D11" s="191"/>
      <c r="E11" s="46"/>
      <c r="F11" s="190" t="s">
        <v>193</v>
      </c>
      <c r="G11" s="191"/>
      <c r="H11" s="46"/>
      <c r="I11" s="190" t="s">
        <v>194</v>
      </c>
      <c r="J11" s="191"/>
      <c r="K11" s="46"/>
      <c r="L11" s="190" t="s">
        <v>186</v>
      </c>
      <c r="M11" s="191"/>
      <c r="N11" s="46"/>
      <c r="O11" s="192">
        <f>SUM(E12+H12+K12+N12)</f>
        <v>21</v>
      </c>
      <c r="P11" s="182">
        <f>SUM(D12+G12+J12+M12)</f>
        <v>216400</v>
      </c>
      <c r="Q11" s="184">
        <f>AD9</f>
        <v>4</v>
      </c>
      <c r="T11" s="180">
        <f>O11+'15 družstiev Pretek č. 1'!O11+'15 družstiev Pretek č. 2'!O11+'15 družstiev Pretek č. 3'!O11</f>
        <v>79</v>
      </c>
      <c r="U11" s="182">
        <f>P11+'15 družstiev Pretek č. 1'!P11+'15 družstiev Pretek č. 2'!P11+'15 družstiev Pretek č. 3'!P11</f>
        <v>635100</v>
      </c>
      <c r="V11" s="184">
        <f>AZ9</f>
        <v>1</v>
      </c>
      <c r="Y11" s="10">
        <f>O15</f>
        <v>31</v>
      </c>
      <c r="Z11" s="9">
        <f>P15</f>
        <v>131400</v>
      </c>
      <c r="AA11">
        <f t="shared" si="7"/>
        <v>9</v>
      </c>
      <c r="AB11">
        <f t="shared" si="8"/>
        <v>11</v>
      </c>
      <c r="AC11">
        <f t="shared" si="9"/>
        <v>9.0001099999999994</v>
      </c>
      <c r="AD11" s="19">
        <f t="shared" si="10"/>
        <v>10</v>
      </c>
      <c r="AE11" s="14">
        <f>D16</f>
        <v>15175</v>
      </c>
      <c r="AF11" s="15">
        <f t="shared" si="0"/>
        <v>10</v>
      </c>
      <c r="AG11">
        <f t="shared" si="11"/>
        <v>1</v>
      </c>
      <c r="AH11" s="18">
        <f t="shared" si="1"/>
        <v>10</v>
      </c>
      <c r="AI11" s="14">
        <f>G16</f>
        <v>45025</v>
      </c>
      <c r="AJ11">
        <f t="shared" si="2"/>
        <v>5</v>
      </c>
      <c r="AK11">
        <f t="shared" si="12"/>
        <v>1</v>
      </c>
      <c r="AL11" s="18">
        <f t="shared" si="3"/>
        <v>5</v>
      </c>
      <c r="AM11" s="14">
        <f>J16</f>
        <v>0</v>
      </c>
      <c r="AN11" s="15">
        <f t="shared" si="4"/>
        <v>16</v>
      </c>
      <c r="AO11">
        <f t="shared" si="13"/>
        <v>1</v>
      </c>
      <c r="AP11" s="18">
        <f t="shared" si="5"/>
        <v>16</v>
      </c>
      <c r="AQ11" s="14">
        <f>M16</f>
        <v>71200</v>
      </c>
      <c r="AR11" s="15">
        <f t="shared" si="6"/>
        <v>3</v>
      </c>
      <c r="AS11">
        <f t="shared" si="14"/>
        <v>1</v>
      </c>
      <c r="AT11" s="18">
        <f t="shared" si="15"/>
        <v>3</v>
      </c>
      <c r="AU11" s="9">
        <f>T15</f>
        <v>99</v>
      </c>
      <c r="AV11" s="9">
        <f>U15</f>
        <v>508400</v>
      </c>
      <c r="AW11">
        <f t="shared" si="16"/>
        <v>8</v>
      </c>
      <c r="AX11">
        <f t="shared" si="17"/>
        <v>9</v>
      </c>
      <c r="AY11">
        <f t="shared" si="18"/>
        <v>8.0000900000000001</v>
      </c>
      <c r="AZ11">
        <f t="shared" si="19"/>
        <v>8</v>
      </c>
    </row>
    <row r="12" spans="1:52" ht="19.5" customHeight="1" thickBot="1" x14ac:dyDescent="0.3">
      <c r="A12" s="187"/>
      <c r="B12" s="199"/>
      <c r="C12" s="21">
        <v>7</v>
      </c>
      <c r="D12" s="22">
        <v>12775</v>
      </c>
      <c r="E12" s="23">
        <f>IF(ISBLANK(D12),0,IF(ISBLANK(C11),0,IF(E11 = "D",MAX($A$5:$A$34) + 2,AH9)))</f>
        <v>11</v>
      </c>
      <c r="F12" s="21">
        <v>4</v>
      </c>
      <c r="G12" s="22">
        <v>45550</v>
      </c>
      <c r="H12" s="23">
        <f>IF(ISBLANK(G12),0,IF(ISBLANK(F11),0,IF(H11 = "D",MAX($A$5:$A$34) + 2,AL9)))</f>
        <v>4</v>
      </c>
      <c r="I12" s="21">
        <v>2</v>
      </c>
      <c r="J12" s="22">
        <v>78075</v>
      </c>
      <c r="K12" s="23">
        <f>IF(ISBLANK(J12),0,IF(ISBLANK(I11),0,IF(K11 = "D",MAX($A$5:$A$34) + 2,AP9)))</f>
        <v>4</v>
      </c>
      <c r="L12" s="21">
        <v>4</v>
      </c>
      <c r="M12" s="22">
        <v>80000</v>
      </c>
      <c r="N12" s="23">
        <f>IF(ISBLANK(M12),0,IF(ISBLANK(L11),0,IF(N11 = "D",MAX($A$5:$A$34) + 2,AT9)))</f>
        <v>2</v>
      </c>
      <c r="O12" s="193"/>
      <c r="P12" s="183"/>
      <c r="Q12" s="185"/>
      <c r="T12" s="181"/>
      <c r="U12" s="183"/>
      <c r="V12" s="185"/>
      <c r="W12" s="17"/>
      <c r="Y12" s="10">
        <f>O17</f>
        <v>19</v>
      </c>
      <c r="Z12" s="9">
        <f>P17</f>
        <v>203825</v>
      </c>
      <c r="AA12">
        <f t="shared" si="7"/>
        <v>2</v>
      </c>
      <c r="AB12">
        <f t="shared" si="8"/>
        <v>6</v>
      </c>
      <c r="AC12">
        <f t="shared" si="9"/>
        <v>2.0000599999999999</v>
      </c>
      <c r="AD12" s="19">
        <f t="shared" si="10"/>
        <v>2</v>
      </c>
      <c r="AE12" s="14">
        <f>D18</f>
        <v>27375</v>
      </c>
      <c r="AF12" s="15">
        <f t="shared" si="0"/>
        <v>4</v>
      </c>
      <c r="AG12">
        <f t="shared" si="11"/>
        <v>1</v>
      </c>
      <c r="AH12" s="18">
        <f t="shared" si="1"/>
        <v>4</v>
      </c>
      <c r="AI12" s="14">
        <f>G18</f>
        <v>35850</v>
      </c>
      <c r="AJ12">
        <f t="shared" si="2"/>
        <v>8</v>
      </c>
      <c r="AK12">
        <f t="shared" si="12"/>
        <v>1</v>
      </c>
      <c r="AL12" s="18">
        <f t="shared" si="3"/>
        <v>8</v>
      </c>
      <c r="AM12" s="14">
        <f>J18</f>
        <v>82875</v>
      </c>
      <c r="AN12" s="15">
        <f t="shared" si="4"/>
        <v>1</v>
      </c>
      <c r="AO12">
        <f t="shared" si="13"/>
        <v>1</v>
      </c>
      <c r="AP12" s="18">
        <f t="shared" si="5"/>
        <v>1</v>
      </c>
      <c r="AQ12" s="14">
        <f>M18</f>
        <v>57725</v>
      </c>
      <c r="AR12" s="15">
        <f t="shared" si="6"/>
        <v>6</v>
      </c>
      <c r="AS12">
        <f t="shared" si="14"/>
        <v>1</v>
      </c>
      <c r="AT12" s="18">
        <f t="shared" si="15"/>
        <v>6</v>
      </c>
      <c r="AU12" s="9">
        <f>T17</f>
        <v>81</v>
      </c>
      <c r="AV12" s="9">
        <f>U17</f>
        <v>605350</v>
      </c>
      <c r="AW12">
        <f t="shared" si="16"/>
        <v>2</v>
      </c>
      <c r="AX12">
        <f t="shared" si="17"/>
        <v>3</v>
      </c>
      <c r="AY12">
        <f t="shared" si="18"/>
        <v>2.0000300000000002</v>
      </c>
      <c r="AZ12">
        <f t="shared" si="19"/>
        <v>2</v>
      </c>
    </row>
    <row r="13" spans="1:52" ht="19.5" customHeight="1" x14ac:dyDescent="0.25">
      <c r="A13" s="197">
        <v>5</v>
      </c>
      <c r="B13" s="198" t="s">
        <v>173</v>
      </c>
      <c r="C13" s="190" t="s">
        <v>177</v>
      </c>
      <c r="D13" s="191"/>
      <c r="E13" s="46"/>
      <c r="F13" s="190" t="s">
        <v>174</v>
      </c>
      <c r="G13" s="191"/>
      <c r="H13" s="46"/>
      <c r="I13" s="190" t="s">
        <v>205</v>
      </c>
      <c r="J13" s="191"/>
      <c r="K13" s="46"/>
      <c r="L13" s="190" t="s">
        <v>175</v>
      </c>
      <c r="M13" s="191"/>
      <c r="N13" s="46"/>
      <c r="O13" s="192">
        <f>SUM(E14+H14+K14+N14)</f>
        <v>18</v>
      </c>
      <c r="P13" s="182">
        <f>SUM(D14+G14+J14+M14)</f>
        <v>243300</v>
      </c>
      <c r="Q13" s="184">
        <f>AD10</f>
        <v>1</v>
      </c>
      <c r="T13" s="180">
        <f>O13+'15 družstiev Pretek č. 1'!O13+'15 družstiev Pretek č. 2'!O13+'15 družstiev Pretek č. 3'!O13</f>
        <v>90</v>
      </c>
      <c r="U13" s="182">
        <f>P13+'15 družstiev Pretek č. 1'!P13+'15 družstiev Pretek č. 2'!P13+'15 družstiev Pretek č. 3'!P13</f>
        <v>612600</v>
      </c>
      <c r="V13" s="184">
        <f>AZ10</f>
        <v>5</v>
      </c>
      <c r="W13" s="17"/>
      <c r="Y13" s="10">
        <f>O19</f>
        <v>21</v>
      </c>
      <c r="Z13" s="9">
        <f>P19</f>
        <v>214400</v>
      </c>
      <c r="AA13">
        <f t="shared" si="7"/>
        <v>3</v>
      </c>
      <c r="AB13">
        <f t="shared" si="8"/>
        <v>5</v>
      </c>
      <c r="AC13">
        <f t="shared" si="9"/>
        <v>3.0000499999999999</v>
      </c>
      <c r="AD13" s="19">
        <f t="shared" si="10"/>
        <v>6</v>
      </c>
      <c r="AE13" s="14">
        <f>D20</f>
        <v>49600</v>
      </c>
      <c r="AF13" s="15">
        <f t="shared" si="0"/>
        <v>1</v>
      </c>
      <c r="AG13">
        <f t="shared" si="11"/>
        <v>1</v>
      </c>
      <c r="AH13" s="18">
        <f t="shared" si="1"/>
        <v>1</v>
      </c>
      <c r="AI13" s="14">
        <f>G20</f>
        <v>32075</v>
      </c>
      <c r="AJ13">
        <f t="shared" si="2"/>
        <v>10</v>
      </c>
      <c r="AK13">
        <f t="shared" si="12"/>
        <v>1</v>
      </c>
      <c r="AL13" s="18">
        <f t="shared" si="3"/>
        <v>10</v>
      </c>
      <c r="AM13" s="14">
        <f>J20</f>
        <v>36000</v>
      </c>
      <c r="AN13" s="15">
        <f t="shared" si="4"/>
        <v>9</v>
      </c>
      <c r="AO13">
        <f t="shared" si="13"/>
        <v>1</v>
      </c>
      <c r="AP13" s="18">
        <f t="shared" si="5"/>
        <v>9</v>
      </c>
      <c r="AQ13" s="14">
        <f>M20</f>
        <v>96725</v>
      </c>
      <c r="AR13" s="15">
        <f t="shared" si="6"/>
        <v>1</v>
      </c>
      <c r="AS13">
        <f t="shared" si="14"/>
        <v>1</v>
      </c>
      <c r="AT13" s="18">
        <f t="shared" si="15"/>
        <v>1</v>
      </c>
      <c r="AU13" s="9">
        <f>T19</f>
        <v>110.5</v>
      </c>
      <c r="AV13" s="9">
        <f>U19</f>
        <v>522425</v>
      </c>
      <c r="AW13">
        <f t="shared" si="16"/>
        <v>10</v>
      </c>
      <c r="AX13">
        <f t="shared" si="17"/>
        <v>7</v>
      </c>
      <c r="AY13">
        <f t="shared" si="18"/>
        <v>10.000069999999999</v>
      </c>
      <c r="AZ13">
        <f t="shared" si="19"/>
        <v>10</v>
      </c>
    </row>
    <row r="14" spans="1:52" ht="19.5" customHeight="1" thickBot="1" x14ac:dyDescent="0.3">
      <c r="A14" s="197"/>
      <c r="B14" s="199"/>
      <c r="C14" s="21">
        <v>5</v>
      </c>
      <c r="D14" s="22">
        <v>26600</v>
      </c>
      <c r="E14" s="23">
        <f>IF(ISBLANK(D14),0,IF(ISBLANK(C13),0,IF(E13 = "D",MAX($A$5:$A$34) + 2,AH10)))</f>
        <v>6</v>
      </c>
      <c r="F14" s="21">
        <v>9</v>
      </c>
      <c r="G14" s="22">
        <v>87650</v>
      </c>
      <c r="H14" s="23">
        <f>IF(ISBLANK(G14),0,IF(ISBLANK(F13),0,IF(H13 = "D",MAX($A$5:$A$34) + 2,AL10)))</f>
        <v>1</v>
      </c>
      <c r="I14" s="21">
        <v>7</v>
      </c>
      <c r="J14" s="22">
        <v>81375</v>
      </c>
      <c r="K14" s="23">
        <f>IF(ISBLANK(J14),0,IF(ISBLANK(I13),0,IF(K13 = "D",MAX($A$5:$A$34) + 2,AP10)))</f>
        <v>2</v>
      </c>
      <c r="L14" s="21">
        <v>9</v>
      </c>
      <c r="M14" s="22">
        <v>47675</v>
      </c>
      <c r="N14" s="23">
        <f>IF(ISBLANK(M14),0,IF(ISBLANK(L13),0,IF(N13 = "D",MAX($A$5:$A$34) + 2,AT10)))</f>
        <v>9</v>
      </c>
      <c r="O14" s="193"/>
      <c r="P14" s="183"/>
      <c r="Q14" s="185"/>
      <c r="T14" s="181"/>
      <c r="U14" s="183"/>
      <c r="V14" s="185"/>
      <c r="W14" s="17"/>
      <c r="Y14" s="10">
        <f>O21</f>
        <v>32</v>
      </c>
      <c r="Z14" s="9">
        <f>P21</f>
        <v>152025</v>
      </c>
      <c r="AA14">
        <f t="shared" si="7"/>
        <v>11</v>
      </c>
      <c r="AB14">
        <f t="shared" si="8"/>
        <v>9</v>
      </c>
      <c r="AC14">
        <f t="shared" si="9"/>
        <v>11.00009</v>
      </c>
      <c r="AD14" s="19">
        <f t="shared" si="10"/>
        <v>11</v>
      </c>
      <c r="AE14" s="14">
        <f>D22</f>
        <v>18750</v>
      </c>
      <c r="AF14" s="15">
        <f t="shared" si="0"/>
        <v>8</v>
      </c>
      <c r="AG14">
        <f t="shared" si="11"/>
        <v>1</v>
      </c>
      <c r="AH14" s="18">
        <f t="shared" si="1"/>
        <v>8</v>
      </c>
      <c r="AI14" s="14">
        <f>G22</f>
        <v>42375</v>
      </c>
      <c r="AJ14">
        <f t="shared" si="2"/>
        <v>6</v>
      </c>
      <c r="AK14">
        <f t="shared" si="12"/>
        <v>1</v>
      </c>
      <c r="AL14" s="18">
        <f t="shared" si="3"/>
        <v>6</v>
      </c>
      <c r="AM14" s="14">
        <f>J22</f>
        <v>46500</v>
      </c>
      <c r="AN14" s="15">
        <f t="shared" si="4"/>
        <v>8</v>
      </c>
      <c r="AO14">
        <f t="shared" si="13"/>
        <v>1</v>
      </c>
      <c r="AP14" s="18">
        <f t="shared" si="5"/>
        <v>8</v>
      </c>
      <c r="AQ14" s="14">
        <f>M22</f>
        <v>44400</v>
      </c>
      <c r="AR14" s="15">
        <f t="shared" si="6"/>
        <v>10</v>
      </c>
      <c r="AS14">
        <f t="shared" si="14"/>
        <v>1</v>
      </c>
      <c r="AT14" s="18">
        <f t="shared" si="15"/>
        <v>10</v>
      </c>
      <c r="AU14" s="9">
        <f>T21</f>
        <v>107</v>
      </c>
      <c r="AV14" s="9">
        <f>U21</f>
        <v>507550</v>
      </c>
      <c r="AW14">
        <f t="shared" si="16"/>
        <v>9</v>
      </c>
      <c r="AX14">
        <f t="shared" si="17"/>
        <v>10</v>
      </c>
      <c r="AY14">
        <f t="shared" si="18"/>
        <v>9.0000999999999998</v>
      </c>
      <c r="AZ14">
        <f t="shared" si="19"/>
        <v>9</v>
      </c>
    </row>
    <row r="15" spans="1:52" ht="19.5" customHeight="1" x14ac:dyDescent="0.25">
      <c r="A15" s="186">
        <v>6</v>
      </c>
      <c r="B15" s="198" t="s">
        <v>230</v>
      </c>
      <c r="C15" s="190" t="s">
        <v>227</v>
      </c>
      <c r="D15" s="191"/>
      <c r="E15" s="46"/>
      <c r="F15" s="190" t="s">
        <v>134</v>
      </c>
      <c r="G15" s="191"/>
      <c r="H15" s="46"/>
      <c r="I15" s="190" t="s">
        <v>137</v>
      </c>
      <c r="J15" s="191"/>
      <c r="K15" s="46"/>
      <c r="L15" s="190" t="s">
        <v>135</v>
      </c>
      <c r="M15" s="191"/>
      <c r="N15" s="46"/>
      <c r="O15" s="192">
        <f>SUM(E16+H16+K16+N16)</f>
        <v>31</v>
      </c>
      <c r="P15" s="182">
        <f>SUM(D16+G16+J16+M16)</f>
        <v>131400</v>
      </c>
      <c r="Q15" s="184">
        <f>AD11</f>
        <v>10</v>
      </c>
      <c r="T15" s="180">
        <f>O15+'15 družstiev Pretek č. 1'!O15+'15 družstiev Pretek č. 2'!O15+'15 družstiev Pretek č. 3'!O15</f>
        <v>99</v>
      </c>
      <c r="U15" s="182">
        <f>P15+'15 družstiev Pretek č. 1'!P15+'15 družstiev Pretek č. 2'!P15+'15 družstiev Pretek č. 3'!P15</f>
        <v>508400</v>
      </c>
      <c r="V15" s="184">
        <f>AZ11</f>
        <v>8</v>
      </c>
      <c r="Y15" s="10">
        <f>O23</f>
        <v>24</v>
      </c>
      <c r="Z15" s="9">
        <f>P23</f>
        <v>191150</v>
      </c>
      <c r="AA15">
        <f t="shared" si="7"/>
        <v>7</v>
      </c>
      <c r="AB15">
        <f t="shared" si="8"/>
        <v>7</v>
      </c>
      <c r="AC15">
        <f t="shared" si="9"/>
        <v>7.00007</v>
      </c>
      <c r="AD15" s="19">
        <f t="shared" si="10"/>
        <v>7</v>
      </c>
      <c r="AE15" s="14">
        <f>D24</f>
        <v>19575</v>
      </c>
      <c r="AF15" s="15">
        <f t="shared" si="0"/>
        <v>7</v>
      </c>
      <c r="AG15">
        <f t="shared" si="11"/>
        <v>1</v>
      </c>
      <c r="AH15" s="18">
        <f t="shared" si="1"/>
        <v>7</v>
      </c>
      <c r="AI15" s="14">
        <f>G24</f>
        <v>62550</v>
      </c>
      <c r="AJ15">
        <f t="shared" si="2"/>
        <v>3</v>
      </c>
      <c r="AK15">
        <f t="shared" si="12"/>
        <v>1</v>
      </c>
      <c r="AL15" s="18">
        <f t="shared" si="3"/>
        <v>3</v>
      </c>
      <c r="AM15" s="14">
        <f>J24</f>
        <v>57050</v>
      </c>
      <c r="AN15" s="15">
        <f t="shared" si="4"/>
        <v>7</v>
      </c>
      <c r="AO15">
        <f t="shared" si="13"/>
        <v>1</v>
      </c>
      <c r="AP15" s="18">
        <f t="shared" si="5"/>
        <v>7</v>
      </c>
      <c r="AQ15" s="14">
        <f>M24</f>
        <v>51975</v>
      </c>
      <c r="AR15" s="15">
        <f t="shared" si="6"/>
        <v>7</v>
      </c>
      <c r="AS15">
        <f t="shared" si="14"/>
        <v>1</v>
      </c>
      <c r="AT15" s="18">
        <f t="shared" si="15"/>
        <v>7</v>
      </c>
      <c r="AU15" s="9">
        <f>T23</f>
        <v>90.5</v>
      </c>
      <c r="AV15" s="9">
        <f>U23</f>
        <v>590850</v>
      </c>
      <c r="AW15">
        <f t="shared" si="16"/>
        <v>6</v>
      </c>
      <c r="AX15">
        <f t="shared" si="17"/>
        <v>4</v>
      </c>
      <c r="AY15">
        <f t="shared" si="18"/>
        <v>6.0000400000000003</v>
      </c>
      <c r="AZ15">
        <f t="shared" si="19"/>
        <v>6</v>
      </c>
    </row>
    <row r="16" spans="1:52" ht="19.5" customHeight="1" thickBot="1" x14ac:dyDescent="0.3">
      <c r="A16" s="187"/>
      <c r="B16" s="199"/>
      <c r="C16" s="21">
        <v>6</v>
      </c>
      <c r="D16" s="22">
        <v>15175</v>
      </c>
      <c r="E16" s="23">
        <f>IF(ISBLANK(D16),0,IF(ISBLANK(C15),0,IF(E15 = "D",MAX($A$5:$A$34) + 2,AH11)))</f>
        <v>10</v>
      </c>
      <c r="F16" s="21">
        <v>8</v>
      </c>
      <c r="G16" s="22">
        <v>45025</v>
      </c>
      <c r="H16" s="23">
        <f>IF(ISBLANK(G16),0,IF(ISBLANK(F15),0,IF(H15 = "D",MAX($A$5:$A$34) + 2,AL11)))</f>
        <v>5</v>
      </c>
      <c r="I16" s="21">
        <v>3</v>
      </c>
      <c r="J16" s="22">
        <v>0</v>
      </c>
      <c r="K16" s="23">
        <v>13</v>
      </c>
      <c r="L16" s="21">
        <v>3</v>
      </c>
      <c r="M16" s="22">
        <v>71200</v>
      </c>
      <c r="N16" s="23">
        <f>IF(ISBLANK(M16),0,IF(ISBLANK(L15),0,IF(N15 = "D",MAX($A$5:$A$34) + 2,AT11)))</f>
        <v>3</v>
      </c>
      <c r="O16" s="193"/>
      <c r="P16" s="183"/>
      <c r="Q16" s="185"/>
      <c r="T16" s="181"/>
      <c r="U16" s="183"/>
      <c r="V16" s="185"/>
      <c r="Y16" s="10">
        <f>O25</f>
        <v>27</v>
      </c>
      <c r="Z16" s="9">
        <f>P25</f>
        <v>190900</v>
      </c>
      <c r="AA16">
        <f t="shared" si="7"/>
        <v>8</v>
      </c>
      <c r="AB16">
        <f t="shared" si="8"/>
        <v>8</v>
      </c>
      <c r="AC16">
        <f t="shared" si="9"/>
        <v>8.0000800000000005</v>
      </c>
      <c r="AD16" s="19">
        <f t="shared" si="10"/>
        <v>8</v>
      </c>
      <c r="AE16" s="14">
        <f>D26</f>
        <v>41350</v>
      </c>
      <c r="AF16" s="15">
        <f t="shared" si="0"/>
        <v>2</v>
      </c>
      <c r="AG16">
        <f t="shared" si="11"/>
        <v>1</v>
      </c>
      <c r="AH16" s="18">
        <f t="shared" si="1"/>
        <v>2</v>
      </c>
      <c r="AI16" s="14">
        <f>G26</f>
        <v>35125</v>
      </c>
      <c r="AJ16">
        <f t="shared" si="2"/>
        <v>9</v>
      </c>
      <c r="AK16">
        <f t="shared" si="12"/>
        <v>1</v>
      </c>
      <c r="AL16" s="18">
        <f t="shared" si="3"/>
        <v>9</v>
      </c>
      <c r="AM16" s="14">
        <f>J26</f>
        <v>76750</v>
      </c>
      <c r="AN16" s="15">
        <f t="shared" si="4"/>
        <v>5</v>
      </c>
      <c r="AO16">
        <f t="shared" si="13"/>
        <v>1</v>
      </c>
      <c r="AP16" s="18">
        <f t="shared" si="5"/>
        <v>5</v>
      </c>
      <c r="AQ16" s="14">
        <f>M26</f>
        <v>37675</v>
      </c>
      <c r="AR16" s="15">
        <f t="shared" si="6"/>
        <v>11</v>
      </c>
      <c r="AS16">
        <f t="shared" si="14"/>
        <v>1</v>
      </c>
      <c r="AT16" s="18">
        <f t="shared" si="15"/>
        <v>11</v>
      </c>
      <c r="AU16" s="9">
        <f>T25</f>
        <v>86</v>
      </c>
      <c r="AV16" s="9">
        <f>U25</f>
        <v>589025</v>
      </c>
      <c r="AW16">
        <f t="shared" si="16"/>
        <v>3</v>
      </c>
      <c r="AX16">
        <f t="shared" si="17"/>
        <v>5</v>
      </c>
      <c r="AY16">
        <f t="shared" si="18"/>
        <v>3.0000499999999999</v>
      </c>
      <c r="AZ16">
        <f t="shared" si="19"/>
        <v>3</v>
      </c>
    </row>
    <row r="17" spans="1:52" ht="19.5" customHeight="1" thickBot="1" x14ac:dyDescent="0.3">
      <c r="A17" s="197">
        <v>7</v>
      </c>
      <c r="B17" s="194" t="s">
        <v>180</v>
      </c>
      <c r="C17" s="190" t="s">
        <v>140</v>
      </c>
      <c r="D17" s="191"/>
      <c r="E17" s="46"/>
      <c r="F17" s="190" t="s">
        <v>142</v>
      </c>
      <c r="G17" s="191"/>
      <c r="H17" s="46"/>
      <c r="I17" s="190" t="s">
        <v>138</v>
      </c>
      <c r="J17" s="191"/>
      <c r="K17" s="46"/>
      <c r="L17" s="190" t="s">
        <v>139</v>
      </c>
      <c r="M17" s="191"/>
      <c r="N17" s="46"/>
      <c r="O17" s="192">
        <f>SUM(E18+H18+K18+N18)</f>
        <v>19</v>
      </c>
      <c r="P17" s="182">
        <f>SUM(D18+G18+J18+M18)</f>
        <v>203825</v>
      </c>
      <c r="Q17" s="184">
        <f>AD12</f>
        <v>2</v>
      </c>
      <c r="T17" s="180">
        <f>O17+'15 družstiev Pretek č. 1'!O17+'15 družstiev Pretek č. 2'!O17+'15 družstiev Pretek č. 3'!O17</f>
        <v>81</v>
      </c>
      <c r="U17" s="182">
        <f>P17+'15 družstiev Pretek č. 1'!P17+'15 družstiev Pretek č. 2'!P17+'15 družstiev Pretek č. 3'!P17</f>
        <v>605350</v>
      </c>
      <c r="V17" s="184">
        <f>AZ12</f>
        <v>2</v>
      </c>
      <c r="Y17" s="11">
        <f>O27</f>
        <v>51</v>
      </c>
      <c r="Z17" s="12">
        <f>P27</f>
        <v>-16</v>
      </c>
      <c r="AA17">
        <f t="shared" si="7"/>
        <v>12</v>
      </c>
      <c r="AB17">
        <f t="shared" si="8"/>
        <v>12</v>
      </c>
      <c r="AC17" s="13">
        <f t="shared" si="9"/>
        <v>12.000120000000001</v>
      </c>
      <c r="AD17" s="19">
        <f t="shared" si="10"/>
        <v>12</v>
      </c>
      <c r="AE17" s="16">
        <f>D28</f>
        <v>-4</v>
      </c>
      <c r="AF17" s="15">
        <f t="shared" si="0"/>
        <v>12</v>
      </c>
      <c r="AG17">
        <f t="shared" si="11"/>
        <v>4</v>
      </c>
      <c r="AH17" s="18">
        <f t="shared" si="1"/>
        <v>12.75</v>
      </c>
      <c r="AI17" s="16">
        <f>G28</f>
        <v>-4</v>
      </c>
      <c r="AJ17">
        <f t="shared" si="2"/>
        <v>12</v>
      </c>
      <c r="AK17">
        <f t="shared" si="12"/>
        <v>4</v>
      </c>
      <c r="AL17" s="18">
        <f t="shared" si="3"/>
        <v>12.75</v>
      </c>
      <c r="AM17" s="16">
        <f>J28</f>
        <v>-4</v>
      </c>
      <c r="AN17" s="15">
        <f t="shared" si="4"/>
        <v>12</v>
      </c>
      <c r="AO17">
        <f t="shared" si="13"/>
        <v>4</v>
      </c>
      <c r="AP17" s="18">
        <f t="shared" si="5"/>
        <v>12.75</v>
      </c>
      <c r="AQ17" s="16">
        <f>M28</f>
        <v>-4</v>
      </c>
      <c r="AR17" s="15">
        <f t="shared" si="6"/>
        <v>12</v>
      </c>
      <c r="AS17">
        <f t="shared" si="14"/>
        <v>4</v>
      </c>
      <c r="AT17" s="18">
        <f t="shared" si="15"/>
        <v>12.75</v>
      </c>
      <c r="AU17" s="9">
        <f>T27</f>
        <v>204</v>
      </c>
      <c r="AV17" s="9">
        <f>U27</f>
        <v>-64</v>
      </c>
      <c r="AW17">
        <f t="shared" si="16"/>
        <v>12</v>
      </c>
      <c r="AX17">
        <f t="shared" si="17"/>
        <v>12</v>
      </c>
      <c r="AY17">
        <f t="shared" si="18"/>
        <v>12.000120000000001</v>
      </c>
      <c r="AZ17">
        <f t="shared" si="19"/>
        <v>12</v>
      </c>
    </row>
    <row r="18" spans="1:52" ht="19.5" customHeight="1" thickBot="1" x14ac:dyDescent="0.3">
      <c r="A18" s="197"/>
      <c r="B18" s="195"/>
      <c r="C18" s="21">
        <v>4</v>
      </c>
      <c r="D18" s="22">
        <v>27375</v>
      </c>
      <c r="E18" s="23">
        <f>IF(ISBLANK(D18),0,IF(ISBLANK(C17),0,IF(E17 = "D",MAX($A$5:$A$34) + 2,AH12)))</f>
        <v>4</v>
      </c>
      <c r="F18" s="21">
        <v>2</v>
      </c>
      <c r="G18" s="22">
        <v>35850</v>
      </c>
      <c r="H18" s="23">
        <f>IF(ISBLANK(G18),0,IF(ISBLANK(F17),0,IF(H17 = "D",MAX($A$5:$A$34) + 2,AL12)))</f>
        <v>8</v>
      </c>
      <c r="I18" s="178">
        <v>11</v>
      </c>
      <c r="J18" s="22">
        <v>82875</v>
      </c>
      <c r="K18" s="23">
        <f>IF(ISBLANK(J18),0,IF(ISBLANK(I17),0,IF(K17 = "D",MAX($A$5:$A$34) + 2,AP12)))</f>
        <v>1</v>
      </c>
      <c r="L18" s="21">
        <v>8</v>
      </c>
      <c r="M18" s="22">
        <v>57725</v>
      </c>
      <c r="N18" s="23">
        <f>IF(ISBLANK(M18),0,IF(ISBLANK(L17),0,IF(N17 = "D",MAX($A$5:$A$34) + 2,AT12)))</f>
        <v>6</v>
      </c>
      <c r="O18" s="193"/>
      <c r="P18" s="183"/>
      <c r="Q18" s="185"/>
      <c r="T18" s="181"/>
      <c r="U18" s="183"/>
      <c r="V18" s="185"/>
      <c r="Y18" s="11">
        <f>O29</f>
        <v>51</v>
      </c>
      <c r="Z18" s="12">
        <f>P29</f>
        <v>-16</v>
      </c>
      <c r="AA18">
        <f t="shared" si="7"/>
        <v>12</v>
      </c>
      <c r="AB18">
        <f t="shared" si="8"/>
        <v>12</v>
      </c>
      <c r="AC18" s="13">
        <f t="shared" si="9"/>
        <v>12.000120000000001</v>
      </c>
      <c r="AD18" s="19">
        <f t="shared" si="10"/>
        <v>12</v>
      </c>
      <c r="AE18" s="16">
        <f>D30</f>
        <v>-4</v>
      </c>
      <c r="AF18" s="15">
        <f t="shared" si="0"/>
        <v>12</v>
      </c>
      <c r="AG18">
        <f t="shared" si="11"/>
        <v>4</v>
      </c>
      <c r="AH18" s="18">
        <f t="shared" si="1"/>
        <v>12.75</v>
      </c>
      <c r="AI18" s="16">
        <f>G30</f>
        <v>-4</v>
      </c>
      <c r="AJ18">
        <f t="shared" si="2"/>
        <v>12</v>
      </c>
      <c r="AK18">
        <f t="shared" si="12"/>
        <v>4</v>
      </c>
      <c r="AL18" s="18">
        <f t="shared" si="3"/>
        <v>12.75</v>
      </c>
      <c r="AM18" s="16">
        <f>J30</f>
        <v>-4</v>
      </c>
      <c r="AN18" s="15">
        <f t="shared" si="4"/>
        <v>12</v>
      </c>
      <c r="AO18">
        <f t="shared" si="13"/>
        <v>4</v>
      </c>
      <c r="AP18" s="18">
        <f t="shared" si="5"/>
        <v>12.75</v>
      </c>
      <c r="AQ18" s="16">
        <f>M30</f>
        <v>-4</v>
      </c>
      <c r="AR18" s="15">
        <f t="shared" si="6"/>
        <v>12</v>
      </c>
      <c r="AS18">
        <f t="shared" si="14"/>
        <v>4</v>
      </c>
      <c r="AT18" s="18">
        <f t="shared" si="15"/>
        <v>12.75</v>
      </c>
      <c r="AU18" s="9">
        <f>T29</f>
        <v>204</v>
      </c>
      <c r="AV18" s="9">
        <f>U29</f>
        <v>-64</v>
      </c>
      <c r="AW18">
        <f>RANK(AU18,$AU$6:$AU$20,1)</f>
        <v>12</v>
      </c>
      <c r="AX18">
        <f t="shared" si="17"/>
        <v>12</v>
      </c>
      <c r="AY18">
        <f t="shared" si="18"/>
        <v>12.000120000000001</v>
      </c>
      <c r="AZ18">
        <f t="shared" si="19"/>
        <v>12</v>
      </c>
    </row>
    <row r="19" spans="1:52" ht="19.5" customHeight="1" thickBot="1" x14ac:dyDescent="0.3">
      <c r="A19" s="186">
        <v>8</v>
      </c>
      <c r="B19" s="194" t="s">
        <v>209</v>
      </c>
      <c r="C19" s="190" t="s">
        <v>143</v>
      </c>
      <c r="D19" s="191"/>
      <c r="E19" s="46"/>
      <c r="F19" s="190" t="s">
        <v>208</v>
      </c>
      <c r="G19" s="191"/>
      <c r="H19" s="46"/>
      <c r="I19" s="190" t="s">
        <v>146</v>
      </c>
      <c r="J19" s="191"/>
      <c r="K19" s="46"/>
      <c r="L19" s="190" t="s">
        <v>148</v>
      </c>
      <c r="M19" s="191"/>
      <c r="N19" s="46"/>
      <c r="O19" s="192">
        <f>SUM(E20+H20+K20+N20)</f>
        <v>21</v>
      </c>
      <c r="P19" s="182">
        <f>SUM(D20+G20+J20+M20)</f>
        <v>214400</v>
      </c>
      <c r="Q19" s="184">
        <f>AD13</f>
        <v>6</v>
      </c>
      <c r="T19" s="180">
        <f>O19+'15 družstiev Pretek č. 1'!O19+'15 družstiev Pretek č. 2'!O19+'15 družstiev Pretek č. 3'!O19</f>
        <v>110.5</v>
      </c>
      <c r="U19" s="182">
        <f>P19+'15 družstiev Pretek č. 1'!P19+'15 družstiev Pretek č. 2'!P19+'15 družstiev Pretek č. 3'!P19</f>
        <v>522425</v>
      </c>
      <c r="V19" s="184">
        <f>AZ13</f>
        <v>10</v>
      </c>
      <c r="Y19" s="11">
        <f>O31</f>
        <v>51</v>
      </c>
      <c r="Z19" s="12">
        <f>P31</f>
        <v>-16</v>
      </c>
      <c r="AA19">
        <f t="shared" si="7"/>
        <v>12</v>
      </c>
      <c r="AB19">
        <f t="shared" si="8"/>
        <v>12</v>
      </c>
      <c r="AC19" s="13">
        <f t="shared" si="9"/>
        <v>12.000120000000001</v>
      </c>
      <c r="AD19" s="19">
        <f t="shared" si="10"/>
        <v>12</v>
      </c>
      <c r="AE19" s="16">
        <f>D32</f>
        <v>-4</v>
      </c>
      <c r="AF19" s="15">
        <f t="shared" si="0"/>
        <v>12</v>
      </c>
      <c r="AG19">
        <f t="shared" si="11"/>
        <v>4</v>
      </c>
      <c r="AH19" s="18">
        <f t="shared" si="1"/>
        <v>12.75</v>
      </c>
      <c r="AI19" s="16">
        <f>G32</f>
        <v>-4</v>
      </c>
      <c r="AJ19">
        <f t="shared" si="2"/>
        <v>12</v>
      </c>
      <c r="AK19">
        <f t="shared" si="12"/>
        <v>4</v>
      </c>
      <c r="AL19" s="18">
        <f t="shared" si="3"/>
        <v>12.75</v>
      </c>
      <c r="AM19" s="16">
        <f>J32</f>
        <v>-4</v>
      </c>
      <c r="AN19" s="15">
        <f t="shared" si="4"/>
        <v>12</v>
      </c>
      <c r="AO19">
        <f t="shared" si="13"/>
        <v>4</v>
      </c>
      <c r="AP19" s="18">
        <f t="shared" si="5"/>
        <v>12.75</v>
      </c>
      <c r="AQ19" s="16">
        <f>M32</f>
        <v>-4</v>
      </c>
      <c r="AR19" s="15">
        <f t="shared" si="6"/>
        <v>12</v>
      </c>
      <c r="AS19">
        <f t="shared" si="14"/>
        <v>4</v>
      </c>
      <c r="AT19" s="18">
        <f t="shared" si="15"/>
        <v>12.75</v>
      </c>
      <c r="AU19" s="9">
        <f>T31</f>
        <v>204</v>
      </c>
      <c r="AV19" s="9">
        <f>U31</f>
        <v>-64</v>
      </c>
      <c r="AW19">
        <f t="shared" si="16"/>
        <v>12</v>
      </c>
      <c r="AX19">
        <f t="shared" si="17"/>
        <v>12</v>
      </c>
      <c r="AY19">
        <f t="shared" si="18"/>
        <v>12.000120000000001</v>
      </c>
      <c r="AZ19">
        <f t="shared" si="19"/>
        <v>12</v>
      </c>
    </row>
    <row r="20" spans="1:52" ht="19.5" customHeight="1" thickBot="1" x14ac:dyDescent="0.3">
      <c r="A20" s="187"/>
      <c r="B20" s="195"/>
      <c r="C20" s="21">
        <v>10</v>
      </c>
      <c r="D20" s="22">
        <v>49600</v>
      </c>
      <c r="E20" s="23">
        <f>IF(ISBLANK(D20),0,IF(ISBLANK(C19),0,IF(E19 = "D",MAX($A$5:$A$34) + 2,AH13)))</f>
        <v>1</v>
      </c>
      <c r="F20" s="21">
        <v>5</v>
      </c>
      <c r="G20" s="22">
        <v>32075</v>
      </c>
      <c r="H20" s="23">
        <f>IF(ISBLANK(G20),0,IF(ISBLANK(F19),0,IF(H19 = "D",MAX($A$5:$A$34) + 2,AL13)))</f>
        <v>10</v>
      </c>
      <c r="I20" s="21">
        <v>6</v>
      </c>
      <c r="J20" s="22">
        <v>36000</v>
      </c>
      <c r="K20" s="23">
        <f>IF(ISBLANK(J20),0,IF(ISBLANK(I19),0,IF(K19 = "D",MAX($A$5:$A$34) + 2,AP13)))</f>
        <v>9</v>
      </c>
      <c r="L20" s="178">
        <v>2</v>
      </c>
      <c r="M20" s="22">
        <v>96725</v>
      </c>
      <c r="N20" s="23">
        <f>IF(ISBLANK(M20),0,IF(ISBLANK(L19),0,IF(N19 = "D",MAX($A$5:$A$34) + 2,AT13)))</f>
        <v>1</v>
      </c>
      <c r="O20" s="193"/>
      <c r="P20" s="183"/>
      <c r="Q20" s="185"/>
      <c r="T20" s="181"/>
      <c r="U20" s="183"/>
      <c r="V20" s="185"/>
      <c r="Y20" s="11">
        <f>O33</f>
        <v>51</v>
      </c>
      <c r="Z20" s="12">
        <f>P33</f>
        <v>-16</v>
      </c>
      <c r="AA20">
        <f t="shared" si="7"/>
        <v>12</v>
      </c>
      <c r="AB20">
        <f t="shared" si="8"/>
        <v>12</v>
      </c>
      <c r="AC20" s="13">
        <f t="shared" si="9"/>
        <v>12.000120000000001</v>
      </c>
      <c r="AD20" s="19">
        <f t="shared" si="10"/>
        <v>12</v>
      </c>
      <c r="AE20" s="16">
        <f>D34</f>
        <v>-4</v>
      </c>
      <c r="AF20" s="15">
        <f t="shared" si="0"/>
        <v>12</v>
      </c>
      <c r="AG20">
        <f t="shared" si="11"/>
        <v>4</v>
      </c>
      <c r="AH20" s="18">
        <f t="shared" si="1"/>
        <v>12.75</v>
      </c>
      <c r="AI20" s="16">
        <f>G34</f>
        <v>-4</v>
      </c>
      <c r="AJ20">
        <f t="shared" si="2"/>
        <v>12</v>
      </c>
      <c r="AK20">
        <f t="shared" si="12"/>
        <v>4</v>
      </c>
      <c r="AL20" s="18">
        <f t="shared" si="3"/>
        <v>12.75</v>
      </c>
      <c r="AM20" s="16">
        <f>J34</f>
        <v>-4</v>
      </c>
      <c r="AN20" s="15">
        <f t="shared" si="4"/>
        <v>12</v>
      </c>
      <c r="AO20">
        <f t="shared" si="13"/>
        <v>4</v>
      </c>
      <c r="AP20" s="18">
        <f t="shared" si="5"/>
        <v>12.75</v>
      </c>
      <c r="AQ20" s="16">
        <f>M34</f>
        <v>-4</v>
      </c>
      <c r="AR20" s="15">
        <f t="shared" si="6"/>
        <v>12</v>
      </c>
      <c r="AS20">
        <f t="shared" si="14"/>
        <v>4</v>
      </c>
      <c r="AT20" s="18">
        <f t="shared" si="15"/>
        <v>12.75</v>
      </c>
      <c r="AU20" s="9">
        <f>T33</f>
        <v>204</v>
      </c>
      <c r="AV20" s="9">
        <f>U33</f>
        <v>-64</v>
      </c>
      <c r="AW20">
        <f t="shared" si="16"/>
        <v>12</v>
      </c>
      <c r="AX20">
        <f t="shared" si="17"/>
        <v>12</v>
      </c>
      <c r="AY20">
        <f t="shared" si="18"/>
        <v>12.000120000000001</v>
      </c>
      <c r="AZ20">
        <f t="shared" si="19"/>
        <v>12</v>
      </c>
    </row>
    <row r="21" spans="1:52" ht="19.5" customHeight="1" x14ac:dyDescent="0.25">
      <c r="A21" s="186">
        <v>9</v>
      </c>
      <c r="B21" s="194" t="s">
        <v>185</v>
      </c>
      <c r="C21" s="190" t="s">
        <v>179</v>
      </c>
      <c r="D21" s="191"/>
      <c r="E21" s="46"/>
      <c r="F21" s="190" t="s">
        <v>149</v>
      </c>
      <c r="G21" s="191"/>
      <c r="H21" s="46"/>
      <c r="I21" s="190" t="s">
        <v>118</v>
      </c>
      <c r="J21" s="191"/>
      <c r="K21" s="46"/>
      <c r="L21" s="190" t="s">
        <v>163</v>
      </c>
      <c r="M21" s="191"/>
      <c r="N21" s="46"/>
      <c r="O21" s="192">
        <f>SUM(E22+H22+K22+N22)</f>
        <v>32</v>
      </c>
      <c r="P21" s="182">
        <f>SUM(D22+G22+J22+M22)</f>
        <v>152025</v>
      </c>
      <c r="Q21" s="184">
        <f>AD14</f>
        <v>11</v>
      </c>
      <c r="T21" s="180">
        <f>O21+'15 družstiev Pretek č. 1'!O21+'15 družstiev Pretek č. 2'!O21+'15 družstiev Pretek č. 3'!O21</f>
        <v>107</v>
      </c>
      <c r="U21" s="182">
        <f>P21+'15 družstiev Pretek č. 1'!P21+'15 družstiev Pretek č. 2'!P21+'15 družstiev Pretek č. 3'!P21</f>
        <v>507550</v>
      </c>
      <c r="V21" s="184">
        <f>AZ14</f>
        <v>9</v>
      </c>
      <c r="AF21" s="8"/>
      <c r="AJ21" s="15"/>
      <c r="AL21" s="18"/>
    </row>
    <row r="22" spans="1:52" ht="19.5" customHeight="1" thickBot="1" x14ac:dyDescent="0.3">
      <c r="A22" s="187"/>
      <c r="B22" s="195"/>
      <c r="C22" s="21">
        <v>3</v>
      </c>
      <c r="D22" s="22">
        <v>18750</v>
      </c>
      <c r="E22" s="23">
        <f>IF(ISBLANK(D22),0,IF(ISBLANK(C21),0,IF(E21 = "D",MAX($A$5:$A$34) + 2,AH14)))</f>
        <v>8</v>
      </c>
      <c r="F22" s="21">
        <v>6</v>
      </c>
      <c r="G22" s="22">
        <v>42375</v>
      </c>
      <c r="H22" s="23">
        <f>IF(ISBLANK(G22),0,IF(ISBLANK(F21),0,IF(H21 = "D",MAX($A$5:$A$34) + 2,AL14)))</f>
        <v>6</v>
      </c>
      <c r="I22" s="21">
        <v>5</v>
      </c>
      <c r="J22" s="22">
        <v>46500</v>
      </c>
      <c r="K22" s="23">
        <f>IF(ISBLANK(J22),0,IF(ISBLANK(I21),0,IF(K21 = "D",MAX($A$5:$A$34) + 2,AP14)))</f>
        <v>8</v>
      </c>
      <c r="L22" s="178">
        <v>11</v>
      </c>
      <c r="M22" s="22">
        <v>44400</v>
      </c>
      <c r="N22" s="23">
        <f>IF(ISBLANK(M22),0,IF(ISBLANK(L21),0,IF(N21 = "D",MAX($A$5:$A$34) + 2,AT14)))</f>
        <v>10</v>
      </c>
      <c r="O22" s="193"/>
      <c r="P22" s="183"/>
      <c r="Q22" s="185"/>
      <c r="T22" s="181"/>
      <c r="U22" s="183"/>
      <c r="V22" s="185"/>
      <c r="AF22" s="8"/>
      <c r="AP22" s="17" t="s">
        <v>25</v>
      </c>
      <c r="AQ22" s="7" t="str">
        <f>IF(C5 = "D","0"," ")</f>
        <v xml:space="preserve"> </v>
      </c>
    </row>
    <row r="23" spans="1:52" ht="19.5" customHeight="1" x14ac:dyDescent="0.25">
      <c r="A23" s="197">
        <v>10</v>
      </c>
      <c r="B23" s="194" t="s">
        <v>182</v>
      </c>
      <c r="C23" s="190" t="s">
        <v>156</v>
      </c>
      <c r="D23" s="191"/>
      <c r="E23" s="46"/>
      <c r="F23" s="190" t="s">
        <v>153</v>
      </c>
      <c r="G23" s="191"/>
      <c r="H23" s="46"/>
      <c r="I23" s="190" t="s">
        <v>154</v>
      </c>
      <c r="J23" s="191"/>
      <c r="K23" s="46"/>
      <c r="L23" s="190" t="s">
        <v>247</v>
      </c>
      <c r="M23" s="191"/>
      <c r="N23" s="46"/>
      <c r="O23" s="192">
        <f>SUM(E24+H24+K24+N24)</f>
        <v>24</v>
      </c>
      <c r="P23" s="182">
        <f>SUM(D24+G24+J24+M24)</f>
        <v>191150</v>
      </c>
      <c r="Q23" s="184">
        <f>AD15</f>
        <v>7</v>
      </c>
      <c r="T23" s="180">
        <f>O23+'15 družstiev Pretek č. 1'!O23+'15 družstiev Pretek č. 2'!O23+'15 družstiev Pretek č. 3'!O23</f>
        <v>90.5</v>
      </c>
      <c r="U23" s="182">
        <f>P23+'15 družstiev Pretek č. 1'!P23+'15 družstiev Pretek č. 2'!P23+'15 družstiev Pretek č. 3'!P23</f>
        <v>590850</v>
      </c>
      <c r="V23" s="184">
        <f>AZ15</f>
        <v>6</v>
      </c>
      <c r="AF23" s="8"/>
      <c r="AP23" s="17" t="s">
        <v>26</v>
      </c>
    </row>
    <row r="24" spans="1:52" ht="19.5" customHeight="1" thickBot="1" x14ac:dyDescent="0.3">
      <c r="A24" s="197"/>
      <c r="B24" s="195"/>
      <c r="C24" s="21">
        <v>8</v>
      </c>
      <c r="D24" s="22">
        <v>19575</v>
      </c>
      <c r="E24" s="23">
        <f>IF(ISBLANK(D24),0,IF(ISBLANK(C23),0,IF(E23 = "D",MAX($A$5:$A$34) + 2,AH15)))</f>
        <v>7</v>
      </c>
      <c r="F24" s="21">
        <v>11</v>
      </c>
      <c r="G24" s="22">
        <v>62550</v>
      </c>
      <c r="H24" s="23">
        <f>IF(ISBLANK(G24),0,IF(ISBLANK(F23),0,IF(H23 = "D",MAX($A$5:$A$34) + 2,AL15)))</f>
        <v>3</v>
      </c>
      <c r="I24" s="21">
        <v>9</v>
      </c>
      <c r="J24" s="22">
        <v>57050</v>
      </c>
      <c r="K24" s="23">
        <f>IF(ISBLANK(J24),0,IF(ISBLANK(I23),0,IF(K23 = "D",MAX($A$5:$A$34) + 2,AP15)))</f>
        <v>7</v>
      </c>
      <c r="L24" s="178">
        <v>1</v>
      </c>
      <c r="M24" s="22">
        <v>51975</v>
      </c>
      <c r="N24" s="23">
        <f>IF(ISBLANK(M24),0,IF(ISBLANK(L23),0,IF(N23 = "D",MAX($A$5:$A$34) + 2,AT15)))</f>
        <v>7</v>
      </c>
      <c r="O24" s="193"/>
      <c r="P24" s="183"/>
      <c r="Q24" s="185"/>
      <c r="T24" s="181"/>
      <c r="U24" s="183"/>
      <c r="V24" s="185"/>
      <c r="AF24" s="8"/>
    </row>
    <row r="25" spans="1:52" ht="19.5" customHeight="1" x14ac:dyDescent="0.25">
      <c r="A25" s="186">
        <v>11</v>
      </c>
      <c r="B25" s="194" t="s">
        <v>187</v>
      </c>
      <c r="C25" s="190" t="s">
        <v>188</v>
      </c>
      <c r="D25" s="191"/>
      <c r="E25" s="46"/>
      <c r="F25" s="190" t="s">
        <v>132</v>
      </c>
      <c r="G25" s="191"/>
      <c r="H25" s="46"/>
      <c r="I25" s="190" t="s">
        <v>133</v>
      </c>
      <c r="J25" s="191"/>
      <c r="K25" s="46"/>
      <c r="L25" s="190" t="s">
        <v>130</v>
      </c>
      <c r="M25" s="191"/>
      <c r="N25" s="46"/>
      <c r="O25" s="192">
        <f>SUM(E26+H26+K26+N26)</f>
        <v>27</v>
      </c>
      <c r="P25" s="182">
        <f>SUM(D26+G26+J26+M26)</f>
        <v>190900</v>
      </c>
      <c r="Q25" s="184">
        <f>AD16</f>
        <v>8</v>
      </c>
      <c r="T25" s="180">
        <f>O25+'15 družstiev Pretek č. 1'!O25+'15 družstiev Pretek č. 2'!O25+'15 družstiev Pretek č. 3'!O25</f>
        <v>86</v>
      </c>
      <c r="U25" s="182">
        <f>P25+'15 družstiev Pretek č. 1'!P25+'15 družstiev Pretek č. 2'!P25+'15 družstiev Pretek č. 3'!P25</f>
        <v>589025</v>
      </c>
      <c r="V25" s="184">
        <f>AZ16</f>
        <v>3</v>
      </c>
      <c r="AF25" s="8"/>
    </row>
    <row r="26" spans="1:52" ht="19.5" customHeight="1" thickBot="1" x14ac:dyDescent="0.3">
      <c r="A26" s="187"/>
      <c r="B26" s="195"/>
      <c r="C26" s="178">
        <v>2</v>
      </c>
      <c r="D26" s="22">
        <v>41350</v>
      </c>
      <c r="E26" s="23">
        <f>IF(ISBLANK(D26),0,IF(ISBLANK(C25),0,IF(E25 = "D",MAX($A$5:$A$34) + 2,AH16)))</f>
        <v>2</v>
      </c>
      <c r="F26" s="21">
        <v>7</v>
      </c>
      <c r="G26" s="22">
        <v>35125</v>
      </c>
      <c r="H26" s="23">
        <f>IF(ISBLANK(G26),0,IF(ISBLANK(F25),0,IF(H25 = "D",MAX($A$5:$A$34) + 2,AL16)))</f>
        <v>9</v>
      </c>
      <c r="I26" s="21">
        <v>1</v>
      </c>
      <c r="J26" s="22">
        <v>76750</v>
      </c>
      <c r="K26" s="23">
        <f>IF(ISBLANK(J26),0,IF(ISBLANK(I25),0,IF(K25 = "D",MAX($A$5:$A$34) + 2,AP16)))</f>
        <v>5</v>
      </c>
      <c r="L26" s="21">
        <v>5</v>
      </c>
      <c r="M26" s="22">
        <v>37675</v>
      </c>
      <c r="N26" s="23">
        <f>IF(ISBLANK(M26),0,IF(ISBLANK(L25),0,IF(N25 = "D",MAX($A$5:$A$34) + 2,AT16)))</f>
        <v>11</v>
      </c>
      <c r="O26" s="193"/>
      <c r="P26" s="183"/>
      <c r="Q26" s="185"/>
      <c r="T26" s="181"/>
      <c r="U26" s="183"/>
      <c r="V26" s="185"/>
      <c r="AF26" s="8"/>
    </row>
    <row r="27" spans="1:52" ht="19.5" hidden="1" customHeight="1" x14ac:dyDescent="0.25">
      <c r="A27" s="186">
        <v>12</v>
      </c>
      <c r="B27" s="194"/>
      <c r="C27" s="190" t="s">
        <v>37</v>
      </c>
      <c r="D27" s="191"/>
      <c r="E27" s="46"/>
      <c r="F27" s="190" t="s">
        <v>213</v>
      </c>
      <c r="G27" s="191"/>
      <c r="H27" s="46"/>
      <c r="I27" s="190" t="s">
        <v>214</v>
      </c>
      <c r="J27" s="191"/>
      <c r="K27" s="46"/>
      <c r="L27" s="190" t="s">
        <v>222</v>
      </c>
      <c r="M27" s="191"/>
      <c r="N27" s="46"/>
      <c r="O27" s="192">
        <f>SUM(E28+H28+K28+N28)</f>
        <v>51</v>
      </c>
      <c r="P27" s="182">
        <f>SUM(D28+G28+J28+M28)</f>
        <v>-16</v>
      </c>
      <c r="Q27" s="184">
        <f>AD17</f>
        <v>12</v>
      </c>
      <c r="T27" s="180">
        <f>O27+'15 družstiev Pretek č. 1'!O27+'15 družstiev Pretek č. 2'!O27+'15 družstiev Pretek č. 3'!O27</f>
        <v>204</v>
      </c>
      <c r="U27" s="182">
        <f>P27+'15 družstiev Pretek č. 1'!P27+'15 družstiev Pretek č. 2'!P27+'15 družstiev Pretek č. 3'!P27</f>
        <v>-64</v>
      </c>
      <c r="V27" s="184">
        <f>AZ17</f>
        <v>12</v>
      </c>
      <c r="AF27" s="8"/>
    </row>
    <row r="28" spans="1:52" ht="19.5" hidden="1" customHeight="1" thickBot="1" x14ac:dyDescent="0.3">
      <c r="A28" s="187"/>
      <c r="B28" s="195"/>
      <c r="C28" s="21"/>
      <c r="D28" s="22">
        <v>-4</v>
      </c>
      <c r="E28" s="23">
        <f>IF(ISBLANK(D28),0,IF(ISBLANK(C27),0,IF(E27 = "D",MAX($A$5:$A$34) + 2,AH17)))</f>
        <v>12.75</v>
      </c>
      <c r="F28" s="21"/>
      <c r="G28" s="22">
        <v>-4</v>
      </c>
      <c r="H28" s="23">
        <f>IF(ISBLANK(G28),0,IF(ISBLANK(F27),0,IF(H27 = "D",MAX($A$5:$A$34) + 2,AL17)))</f>
        <v>12.75</v>
      </c>
      <c r="I28" s="21"/>
      <c r="J28" s="22">
        <v>-4</v>
      </c>
      <c r="K28" s="23">
        <f>IF(ISBLANK(J28),0,IF(ISBLANK(I27),0,IF(K27 = "D",MAX($A$5:$A$34) + 2,AP17)))</f>
        <v>12.75</v>
      </c>
      <c r="L28" s="21"/>
      <c r="M28" s="22">
        <v>-4</v>
      </c>
      <c r="N28" s="23">
        <f>IF(ISBLANK(M28),0,IF(ISBLANK(L27),0,IF(N27 = "D",MAX($A$5:$A$34) + 2,AT17)))</f>
        <v>12.75</v>
      </c>
      <c r="O28" s="193"/>
      <c r="P28" s="183"/>
      <c r="Q28" s="185"/>
      <c r="T28" s="181"/>
      <c r="U28" s="183"/>
      <c r="V28" s="185"/>
      <c r="AF28" s="8"/>
    </row>
    <row r="29" spans="1:52" ht="19.5" hidden="1" customHeight="1" x14ac:dyDescent="0.25">
      <c r="A29" s="186">
        <v>13</v>
      </c>
      <c r="B29" s="194"/>
      <c r="C29" s="190" t="s">
        <v>217</v>
      </c>
      <c r="D29" s="191"/>
      <c r="E29" s="46"/>
      <c r="F29" s="190" t="s">
        <v>216</v>
      </c>
      <c r="G29" s="191"/>
      <c r="H29" s="46"/>
      <c r="I29" s="190" t="s">
        <v>215</v>
      </c>
      <c r="J29" s="191"/>
      <c r="K29" s="46"/>
      <c r="L29" s="190" t="s">
        <v>223</v>
      </c>
      <c r="M29" s="191"/>
      <c r="N29" s="46"/>
      <c r="O29" s="192">
        <f>SUM(E30+H30+K30+N30)</f>
        <v>51</v>
      </c>
      <c r="P29" s="182">
        <f>SUM(D30+G30+J30+M30)</f>
        <v>-16</v>
      </c>
      <c r="Q29" s="184">
        <f>AD18</f>
        <v>12</v>
      </c>
      <c r="T29" s="180">
        <f>O29+'15 družstiev Pretek č. 1'!O29+'15 družstiev Pretek č. 2'!O29+'15 družstiev Pretek č. 3'!O29</f>
        <v>204</v>
      </c>
      <c r="U29" s="182">
        <f>P29+'15 družstiev Pretek č. 1'!P29+'15 družstiev Pretek č. 2'!P29+'15 družstiev Pretek č. 3'!P29</f>
        <v>-64</v>
      </c>
      <c r="V29" s="184">
        <f>AZ18</f>
        <v>12</v>
      </c>
      <c r="AF29" s="8"/>
    </row>
    <row r="30" spans="1:52" ht="19.5" hidden="1" customHeight="1" thickBot="1" x14ac:dyDescent="0.3">
      <c r="A30" s="187"/>
      <c r="B30" s="195"/>
      <c r="C30" s="21"/>
      <c r="D30" s="22">
        <v>-4</v>
      </c>
      <c r="E30" s="23">
        <f>IF(ISBLANK(D30),0,IF(ISBLANK(C29),0,IF(E29 = "D",MAX($A$5:$A$34) + 2,AH18)))</f>
        <v>12.75</v>
      </c>
      <c r="F30" s="21"/>
      <c r="G30" s="22">
        <v>-4</v>
      </c>
      <c r="H30" s="23">
        <f>IF(ISBLANK(G30),0,IF(ISBLANK(F29),0,IF(H29 = "D",MAX($A$5:$A$34) + 2,AL18)))</f>
        <v>12.75</v>
      </c>
      <c r="I30" s="21"/>
      <c r="J30" s="22">
        <v>-4</v>
      </c>
      <c r="K30" s="23">
        <f>IF(ISBLANK(J30),0,IF(ISBLANK(I29),0,IF(K29 = "D",MAX($A$5:$A$34) + 2,AP18)))</f>
        <v>12.75</v>
      </c>
      <c r="L30" s="21"/>
      <c r="M30" s="22">
        <v>-4</v>
      </c>
      <c r="N30" s="23">
        <f>IF(ISBLANK(M30),0,IF(ISBLANK(L29),0,IF(N29 = "D",MAX($A$5:$A$34) + 2,AT18)))</f>
        <v>12.75</v>
      </c>
      <c r="O30" s="193"/>
      <c r="P30" s="183"/>
      <c r="Q30" s="185"/>
      <c r="T30" s="181"/>
      <c r="U30" s="183"/>
      <c r="V30" s="185"/>
      <c r="AF30" s="8"/>
    </row>
    <row r="31" spans="1:52" ht="19.5" hidden="1" customHeight="1" x14ac:dyDescent="0.25">
      <c r="A31" s="186">
        <v>14</v>
      </c>
      <c r="B31" s="194"/>
      <c r="C31" s="190" t="s">
        <v>218</v>
      </c>
      <c r="D31" s="191"/>
      <c r="E31" s="46"/>
      <c r="F31" s="190" t="s">
        <v>219</v>
      </c>
      <c r="G31" s="191"/>
      <c r="H31" s="46"/>
      <c r="I31" s="190" t="s">
        <v>220</v>
      </c>
      <c r="J31" s="191"/>
      <c r="K31" s="46"/>
      <c r="L31" s="190" t="s">
        <v>221</v>
      </c>
      <c r="M31" s="191"/>
      <c r="N31" s="46"/>
      <c r="O31" s="192">
        <f>SUM(E32+H32+K32+N32)</f>
        <v>51</v>
      </c>
      <c r="P31" s="182">
        <f>SUM(D32+G32+J32+M32)</f>
        <v>-16</v>
      </c>
      <c r="Q31" s="184">
        <f>AD19</f>
        <v>12</v>
      </c>
      <c r="T31" s="180">
        <f>O31+'15 družstiev Pretek č. 1'!O31+'15 družstiev Pretek č. 2'!O31+'15 družstiev Pretek č. 3'!O31</f>
        <v>204</v>
      </c>
      <c r="U31" s="182">
        <f>P31+'15 družstiev Pretek č. 1'!P31+'15 družstiev Pretek č. 2'!P31+'15 družstiev Pretek č. 3'!P31</f>
        <v>-64</v>
      </c>
      <c r="V31" s="184">
        <f>AZ19</f>
        <v>12</v>
      </c>
      <c r="AF31" s="8"/>
    </row>
    <row r="32" spans="1:52" ht="19.5" hidden="1" customHeight="1" thickBot="1" x14ac:dyDescent="0.3">
      <c r="A32" s="187"/>
      <c r="B32" s="195"/>
      <c r="C32" s="21"/>
      <c r="D32" s="22">
        <v>-4</v>
      </c>
      <c r="E32" s="23">
        <f>IF(ISBLANK(D32),0,IF(ISBLANK(C31),0,IF(E31 = "D",MAX($A$5:$A$34) + 2,AH19)))</f>
        <v>12.75</v>
      </c>
      <c r="F32" s="21"/>
      <c r="G32" s="22">
        <v>-4</v>
      </c>
      <c r="H32" s="23">
        <f>IF(ISBLANK(G32),0,IF(ISBLANK(F31),0,IF(H31 = "D",MAX($A$5:$A$34) + 2,AL19)))</f>
        <v>12.75</v>
      </c>
      <c r="I32" s="21"/>
      <c r="J32" s="22">
        <v>-4</v>
      </c>
      <c r="K32" s="23">
        <f>IF(ISBLANK(J32),0,IF(ISBLANK(I31),0,IF(K31 = "D",MAX($A$5:$A$34) + 2,AP19)))</f>
        <v>12.75</v>
      </c>
      <c r="L32" s="21"/>
      <c r="M32" s="22">
        <v>-4</v>
      </c>
      <c r="N32" s="23">
        <f>IF(ISBLANK(M32),0,IF(ISBLANK(L31),0,IF(N31 = "D",MAX($A$5:$A$34) + 2,AT19)))</f>
        <v>12.75</v>
      </c>
      <c r="O32" s="193"/>
      <c r="P32" s="183"/>
      <c r="Q32" s="185"/>
      <c r="T32" s="181"/>
      <c r="U32" s="183"/>
      <c r="V32" s="185"/>
      <c r="AF32" s="8"/>
    </row>
    <row r="33" spans="1:32" ht="19.5" hidden="1" customHeight="1" x14ac:dyDescent="0.25">
      <c r="A33" s="186">
        <v>15</v>
      </c>
      <c r="B33" s="188" t="s">
        <v>157</v>
      </c>
      <c r="C33" s="190" t="s">
        <v>161</v>
      </c>
      <c r="D33" s="191"/>
      <c r="E33" s="46"/>
      <c r="F33" s="190" t="s">
        <v>160</v>
      </c>
      <c r="G33" s="191"/>
      <c r="H33" s="46"/>
      <c r="I33" s="190" t="s">
        <v>159</v>
      </c>
      <c r="J33" s="191"/>
      <c r="K33" s="46"/>
      <c r="L33" s="190" t="s">
        <v>158</v>
      </c>
      <c r="M33" s="191"/>
      <c r="N33" s="46"/>
      <c r="O33" s="192">
        <f>SUM(E34+H34+K34+N34)</f>
        <v>51</v>
      </c>
      <c r="P33" s="182">
        <f>SUM(D34+G34+J34+M34)</f>
        <v>-16</v>
      </c>
      <c r="Q33" s="184">
        <f>AD20</f>
        <v>12</v>
      </c>
      <c r="T33" s="180">
        <f>O33+'15 družstiev Pretek č. 1'!O33+'15 družstiev Pretek č. 2'!O33+'15 družstiev Pretek č. 3'!O33</f>
        <v>204</v>
      </c>
      <c r="U33" s="182">
        <f>P33+'15 družstiev Pretek č. 1'!P33+'15 družstiev Pretek č. 2'!P33+'15 družstiev Pretek č. 3'!P33</f>
        <v>-64</v>
      </c>
      <c r="V33" s="184">
        <f>AZ20</f>
        <v>12</v>
      </c>
      <c r="AF33" s="8"/>
    </row>
    <row r="34" spans="1:32" ht="19.5" hidden="1" customHeight="1" thickBot="1" x14ac:dyDescent="0.3">
      <c r="A34" s="187"/>
      <c r="B34" s="189"/>
      <c r="C34" s="21"/>
      <c r="D34" s="22">
        <v>-4</v>
      </c>
      <c r="E34" s="23">
        <f>IF(ISBLANK(D34),0,IF(ISBLANK(C33),0,IF(E33 = "D",MAX($A$5:$A$34) + 2,AH20)))</f>
        <v>12.75</v>
      </c>
      <c r="F34" s="21"/>
      <c r="G34" s="22">
        <v>-4</v>
      </c>
      <c r="H34" s="23">
        <f>IF(ISBLANK(G34),0,IF(ISBLANK(F33),0,IF(H33 = "D",MAX($A$5:$A$34) + 2,AL20)))</f>
        <v>12.75</v>
      </c>
      <c r="I34" s="21"/>
      <c r="J34" s="22">
        <v>-4</v>
      </c>
      <c r="K34" s="23">
        <f>IF(ISBLANK(J34),0,IF(ISBLANK(I33),0,IF(K33 = "D",MAX($A$5:$A$34) + 2,AP20)))</f>
        <v>12.75</v>
      </c>
      <c r="L34" s="21"/>
      <c r="M34" s="22">
        <v>-4</v>
      </c>
      <c r="N34" s="23">
        <f>IF(ISBLANK(M34),0,IF(ISBLANK(L33),0,IF(N33 = "D",MAX($A$5:$A$34) + 2,AT20)))</f>
        <v>12.75</v>
      </c>
      <c r="O34" s="193"/>
      <c r="P34" s="183"/>
      <c r="Q34" s="185"/>
      <c r="T34" s="181"/>
      <c r="U34" s="183"/>
      <c r="V34" s="185"/>
      <c r="AF34" s="8"/>
    </row>
    <row r="35" spans="1:32" ht="27.9" customHeight="1" x14ac:dyDescent="0.3">
      <c r="A35" s="196" t="s">
        <v>244</v>
      </c>
      <c r="B35" s="196"/>
      <c r="C35" s="196"/>
      <c r="D35" s="196"/>
      <c r="E35" s="196"/>
      <c r="F35" s="196"/>
      <c r="G35" s="196"/>
      <c r="H35" s="196"/>
      <c r="I35" s="196"/>
      <c r="J35" s="196"/>
      <c r="K35" s="196"/>
      <c r="L35" s="196"/>
      <c r="M35" s="196"/>
      <c r="N35" s="196"/>
      <c r="O35" s="196"/>
      <c r="P35" s="196"/>
      <c r="Q35" s="196"/>
    </row>
  </sheetData>
  <sheetProtection selectLockedCells="1"/>
  <mergeCells count="233">
    <mergeCell ref="P2:P4"/>
    <mergeCell ref="Q2:Q4"/>
    <mergeCell ref="T2:T4"/>
    <mergeCell ref="U2:U4"/>
    <mergeCell ref="V2:V4"/>
    <mergeCell ref="W2:W4"/>
    <mergeCell ref="A1:B1"/>
    <mergeCell ref="T1:V1"/>
    <mergeCell ref="A2:A4"/>
    <mergeCell ref="B2:B4"/>
    <mergeCell ref="C2:E2"/>
    <mergeCell ref="F2:H2"/>
    <mergeCell ref="I2:K2"/>
    <mergeCell ref="L2:N2"/>
    <mergeCell ref="O2:O4"/>
    <mergeCell ref="C1:I1"/>
    <mergeCell ref="J1:M1"/>
    <mergeCell ref="N1:Q1"/>
    <mergeCell ref="AF2:AF4"/>
    <mergeCell ref="AG2:AG4"/>
    <mergeCell ref="AH2:AH4"/>
    <mergeCell ref="AI2:AI4"/>
    <mergeCell ref="X2:X4"/>
    <mergeCell ref="Y2:Y4"/>
    <mergeCell ref="Z2:Z4"/>
    <mergeCell ref="AA2:AA4"/>
    <mergeCell ref="AB2:AB4"/>
    <mergeCell ref="AC2:AC4"/>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V5:V6"/>
    <mergeCell ref="Y5:AD5"/>
    <mergeCell ref="AE5:AH5"/>
    <mergeCell ref="AI5:AL5"/>
    <mergeCell ref="AM5:AP5"/>
    <mergeCell ref="AQ5:AT5"/>
    <mergeCell ref="L5:M5"/>
    <mergeCell ref="O5:O6"/>
    <mergeCell ref="P5:P6"/>
    <mergeCell ref="Q5:Q6"/>
    <mergeCell ref="T5:T6"/>
    <mergeCell ref="U5:U6"/>
    <mergeCell ref="O7:O8"/>
    <mergeCell ref="P7:P8"/>
    <mergeCell ref="Q7:Q8"/>
    <mergeCell ref="T7:T8"/>
    <mergeCell ref="U7:U8"/>
    <mergeCell ref="V7:V8"/>
    <mergeCell ref="A7:A8"/>
    <mergeCell ref="B7:B8"/>
    <mergeCell ref="C7:D7"/>
    <mergeCell ref="F7:G7"/>
    <mergeCell ref="I7:J7"/>
    <mergeCell ref="L7:M7"/>
    <mergeCell ref="O9:O10"/>
    <mergeCell ref="P9:P10"/>
    <mergeCell ref="Q9:Q10"/>
    <mergeCell ref="T9:T10"/>
    <mergeCell ref="U9:U10"/>
    <mergeCell ref="V9:V10"/>
    <mergeCell ref="A9:A10"/>
    <mergeCell ref="C9:D9"/>
    <mergeCell ref="F9:G9"/>
    <mergeCell ref="I9:J9"/>
    <mergeCell ref="L9:M9"/>
    <mergeCell ref="B9:B10"/>
    <mergeCell ref="O11:O12"/>
    <mergeCell ref="P11:P12"/>
    <mergeCell ref="Q11:Q12"/>
    <mergeCell ref="T11:T12"/>
    <mergeCell ref="U11:U12"/>
    <mergeCell ref="V11:V12"/>
    <mergeCell ref="A11:A12"/>
    <mergeCell ref="B11:B12"/>
    <mergeCell ref="C11:D11"/>
    <mergeCell ref="F11:G11"/>
    <mergeCell ref="I11:J11"/>
    <mergeCell ref="L11:M11"/>
    <mergeCell ref="O13:O14"/>
    <mergeCell ref="P13:P14"/>
    <mergeCell ref="Q13:Q14"/>
    <mergeCell ref="T13:T14"/>
    <mergeCell ref="U13:U14"/>
    <mergeCell ref="V13:V14"/>
    <mergeCell ref="A13:A14"/>
    <mergeCell ref="C13:D13"/>
    <mergeCell ref="F13:G13"/>
    <mergeCell ref="I13:J13"/>
    <mergeCell ref="L13:M13"/>
    <mergeCell ref="B13:B14"/>
    <mergeCell ref="O15:O16"/>
    <mergeCell ref="P15:P16"/>
    <mergeCell ref="Q15:Q16"/>
    <mergeCell ref="T15:T16"/>
    <mergeCell ref="U15:U16"/>
    <mergeCell ref="V15:V16"/>
    <mergeCell ref="A15:A16"/>
    <mergeCell ref="B15:B16"/>
    <mergeCell ref="C15:D15"/>
    <mergeCell ref="F15:G15"/>
    <mergeCell ref="I15:J15"/>
    <mergeCell ref="L15:M15"/>
    <mergeCell ref="O17:O18"/>
    <mergeCell ref="P17:P18"/>
    <mergeCell ref="Q17:Q18"/>
    <mergeCell ref="T17:T18"/>
    <mergeCell ref="U17:U18"/>
    <mergeCell ref="V17:V18"/>
    <mergeCell ref="A17:A18"/>
    <mergeCell ref="B17:B18"/>
    <mergeCell ref="C17:D17"/>
    <mergeCell ref="F17:G17"/>
    <mergeCell ref="I17:J17"/>
    <mergeCell ref="L17:M17"/>
    <mergeCell ref="O19:O20"/>
    <mergeCell ref="P19:P20"/>
    <mergeCell ref="Q19:Q20"/>
    <mergeCell ref="T19:T20"/>
    <mergeCell ref="U19:U20"/>
    <mergeCell ref="V19:V20"/>
    <mergeCell ref="A19:A20"/>
    <mergeCell ref="B19:B20"/>
    <mergeCell ref="C19:D19"/>
    <mergeCell ref="F19:G19"/>
    <mergeCell ref="I19:J19"/>
    <mergeCell ref="L19:M19"/>
    <mergeCell ref="O21:O22"/>
    <mergeCell ref="P21:P22"/>
    <mergeCell ref="Q21:Q22"/>
    <mergeCell ref="T21:T22"/>
    <mergeCell ref="U21:U22"/>
    <mergeCell ref="V21:V22"/>
    <mergeCell ref="A21:A22"/>
    <mergeCell ref="B21:B22"/>
    <mergeCell ref="C21:D21"/>
    <mergeCell ref="F21:G21"/>
    <mergeCell ref="I21:J21"/>
    <mergeCell ref="L21:M21"/>
    <mergeCell ref="O23:O24"/>
    <mergeCell ref="P23:P24"/>
    <mergeCell ref="Q23:Q24"/>
    <mergeCell ref="T23:T24"/>
    <mergeCell ref="U23:U24"/>
    <mergeCell ref="V23:V24"/>
    <mergeCell ref="A23:A24"/>
    <mergeCell ref="B23:B24"/>
    <mergeCell ref="C23:D23"/>
    <mergeCell ref="F23:G23"/>
    <mergeCell ref="I23:J23"/>
    <mergeCell ref="L23:M23"/>
    <mergeCell ref="O25:O26"/>
    <mergeCell ref="P25:P26"/>
    <mergeCell ref="Q25:Q26"/>
    <mergeCell ref="T25:T26"/>
    <mergeCell ref="U25:U26"/>
    <mergeCell ref="V25:V26"/>
    <mergeCell ref="A25:A26"/>
    <mergeCell ref="C25:D25"/>
    <mergeCell ref="F25:G25"/>
    <mergeCell ref="I25:J25"/>
    <mergeCell ref="L25:M25"/>
    <mergeCell ref="B25:B26"/>
    <mergeCell ref="A35:Q35"/>
    <mergeCell ref="O27:O28"/>
    <mergeCell ref="P27:P28"/>
    <mergeCell ref="Q27:Q28"/>
    <mergeCell ref="T27:T28"/>
    <mergeCell ref="U27:U28"/>
    <mergeCell ref="V27:V28"/>
    <mergeCell ref="A27:A28"/>
    <mergeCell ref="C27:D27"/>
    <mergeCell ref="F27:G27"/>
    <mergeCell ref="I27:J27"/>
    <mergeCell ref="L27:M27"/>
    <mergeCell ref="B27:B28"/>
    <mergeCell ref="A29:A30"/>
    <mergeCell ref="B29:B30"/>
    <mergeCell ref="C29:D29"/>
    <mergeCell ref="F29:G29"/>
    <mergeCell ref="I29:J29"/>
    <mergeCell ref="L29:M29"/>
    <mergeCell ref="O29:O30"/>
    <mergeCell ref="P29:P30"/>
    <mergeCell ref="Q29:Q30"/>
    <mergeCell ref="T29:T30"/>
    <mergeCell ref="U29:U30"/>
    <mergeCell ref="V29:V30"/>
    <mergeCell ref="A31:A32"/>
    <mergeCell ref="B31:B32"/>
    <mergeCell ref="C31:D31"/>
    <mergeCell ref="F31:G31"/>
    <mergeCell ref="I31:J31"/>
    <mergeCell ref="L31:M31"/>
    <mergeCell ref="O31:O32"/>
    <mergeCell ref="P31:P32"/>
    <mergeCell ref="Q31:Q32"/>
    <mergeCell ref="T31:T32"/>
    <mergeCell ref="U31:U32"/>
    <mergeCell ref="V31:V32"/>
    <mergeCell ref="T33:T34"/>
    <mergeCell ref="U33:U34"/>
    <mergeCell ref="V33:V34"/>
    <mergeCell ref="A33:A34"/>
    <mergeCell ref="B33:B34"/>
    <mergeCell ref="C33:D33"/>
    <mergeCell ref="F33:G33"/>
    <mergeCell ref="I33:J33"/>
    <mergeCell ref="L33:M33"/>
    <mergeCell ref="O33:O34"/>
    <mergeCell ref="P33:P34"/>
    <mergeCell ref="Q33:Q34"/>
  </mergeCells>
  <conditionalFormatting sqref="C5 C6:D6 C8:D8 C10:D10 C12:D12 C14:D14 C16:D16 C18:D18 C20:D20 C22:D22 C24:D24 C26:D26 C34:D34">
    <cfRule type="containsBlanks" dxfId="277" priority="43">
      <formula>LEN(TRIM(C5))=0</formula>
    </cfRule>
  </conditionalFormatting>
  <conditionalFormatting sqref="C7">
    <cfRule type="containsBlanks" dxfId="276" priority="44">
      <formula>LEN(TRIM(C7))=0</formula>
    </cfRule>
  </conditionalFormatting>
  <conditionalFormatting sqref="C9">
    <cfRule type="containsBlanks" dxfId="275" priority="45">
      <formula>LEN(TRIM(C9))=0</formula>
    </cfRule>
  </conditionalFormatting>
  <conditionalFormatting sqref="C11">
    <cfRule type="containsBlanks" dxfId="274" priority="46">
      <formula>LEN(TRIM(C11))=0</formula>
    </cfRule>
  </conditionalFormatting>
  <conditionalFormatting sqref="C13">
    <cfRule type="containsBlanks" dxfId="273" priority="47">
      <formula>LEN(TRIM(C13))=0</formula>
    </cfRule>
  </conditionalFormatting>
  <conditionalFormatting sqref="C15">
    <cfRule type="containsBlanks" dxfId="272" priority="48">
      <formula>LEN(TRIM(C15))=0</formula>
    </cfRule>
  </conditionalFormatting>
  <conditionalFormatting sqref="C17">
    <cfRule type="containsBlanks" dxfId="271" priority="49">
      <formula>LEN(TRIM(C17))=0</formula>
    </cfRule>
  </conditionalFormatting>
  <conditionalFormatting sqref="C19">
    <cfRule type="containsBlanks" dxfId="270" priority="50">
      <formula>LEN(TRIM(C19))=0</formula>
    </cfRule>
  </conditionalFormatting>
  <conditionalFormatting sqref="C21">
    <cfRule type="containsBlanks" dxfId="269" priority="51">
      <formula>LEN(TRIM(C21))=0</formula>
    </cfRule>
  </conditionalFormatting>
  <conditionalFormatting sqref="C23">
    <cfRule type="containsBlanks" dxfId="268" priority="52">
      <formula>LEN(TRIM(C23))=0</formula>
    </cfRule>
  </conditionalFormatting>
  <conditionalFormatting sqref="C25">
    <cfRule type="containsBlanks" dxfId="267" priority="53">
      <formula>LEN(TRIM(C25))=0</formula>
    </cfRule>
  </conditionalFormatting>
  <conditionalFormatting sqref="C27:C33">
    <cfRule type="containsBlanks" dxfId="266" priority="42">
      <formula>LEN(TRIM(C27))=0</formula>
    </cfRule>
  </conditionalFormatting>
  <conditionalFormatting sqref="D28 G28 J28 M28 D30 G30 J30 M30 D32 G32 J32 M32">
    <cfRule type="containsBlanks" dxfId="265" priority="1">
      <formula>LEN(TRIM(D28))=0</formula>
    </cfRule>
  </conditionalFormatting>
  <conditionalFormatting sqref="E5:E34 H5:H34 K5:K34 N5:N34">
    <cfRule type="containsBlanks" dxfId="260" priority="84">
      <formula>LEN(TRIM(E5))=0</formula>
    </cfRule>
  </conditionalFormatting>
  <conditionalFormatting sqref="F5 F6:G6 F8:G8 F10:G10 F12:G12 F14:G14 F16:G16 F18:G18 F20:G20 F22:G22 F24:G24 F26:G26">
    <cfRule type="containsBlanks" dxfId="247" priority="30">
      <formula>LEN(TRIM(F5))=0</formula>
    </cfRule>
  </conditionalFormatting>
  <conditionalFormatting sqref="F7">
    <cfRule type="containsBlanks" dxfId="246" priority="31">
      <formula>LEN(TRIM(F7))=0</formula>
    </cfRule>
  </conditionalFormatting>
  <conditionalFormatting sqref="F9">
    <cfRule type="containsBlanks" dxfId="245" priority="32">
      <formula>LEN(TRIM(F9))=0</formula>
    </cfRule>
  </conditionalFormatting>
  <conditionalFormatting sqref="F11">
    <cfRule type="containsBlanks" dxfId="244" priority="33">
      <formula>LEN(TRIM(F11))=0</formula>
    </cfRule>
  </conditionalFormatting>
  <conditionalFormatting sqref="F13">
    <cfRule type="containsBlanks" dxfId="243" priority="34">
      <formula>LEN(TRIM(F13))=0</formula>
    </cfRule>
  </conditionalFormatting>
  <conditionalFormatting sqref="F15">
    <cfRule type="containsBlanks" dxfId="242" priority="35">
      <formula>LEN(TRIM(F15))=0</formula>
    </cfRule>
  </conditionalFormatting>
  <conditionalFormatting sqref="F17">
    <cfRule type="containsBlanks" dxfId="241" priority="36">
      <formula>LEN(TRIM(F17))=0</formula>
    </cfRule>
  </conditionalFormatting>
  <conditionalFormatting sqref="F19">
    <cfRule type="containsBlanks" dxfId="240" priority="37">
      <formula>LEN(TRIM(F19))=0</formula>
    </cfRule>
  </conditionalFormatting>
  <conditionalFormatting sqref="F21">
    <cfRule type="containsBlanks" dxfId="239" priority="38">
      <formula>LEN(TRIM(F21))=0</formula>
    </cfRule>
  </conditionalFormatting>
  <conditionalFormatting sqref="F23">
    <cfRule type="containsBlanks" dxfId="238" priority="39">
      <formula>LEN(TRIM(F23))=0</formula>
    </cfRule>
  </conditionalFormatting>
  <conditionalFormatting sqref="F25">
    <cfRule type="containsBlanks" dxfId="237" priority="40">
      <formula>LEN(TRIM(F25))=0</formula>
    </cfRule>
  </conditionalFormatting>
  <conditionalFormatting sqref="F27:F34">
    <cfRule type="containsBlanks" dxfId="236" priority="29">
      <formula>LEN(TRIM(F27))=0</formula>
    </cfRule>
  </conditionalFormatting>
  <conditionalFormatting sqref="G34 J34 M34">
    <cfRule type="containsBlanks" dxfId="235" priority="2">
      <formula>LEN(TRIM(G34))=0</formula>
    </cfRule>
  </conditionalFormatting>
  <conditionalFormatting sqref="I5 I6:J6 I8:J8 I10:J10 I12:J12 I14:J14 I16:J16 I18:J18 I20:J20 I22:J22 I24:J24 I26:J26">
    <cfRule type="containsBlanks" dxfId="234" priority="17">
      <formula>LEN(TRIM(I5))=0</formula>
    </cfRule>
  </conditionalFormatting>
  <conditionalFormatting sqref="I7">
    <cfRule type="containsBlanks" dxfId="233" priority="18">
      <formula>LEN(TRIM(I7))=0</formula>
    </cfRule>
  </conditionalFormatting>
  <conditionalFormatting sqref="I9">
    <cfRule type="containsBlanks" dxfId="232" priority="19">
      <formula>LEN(TRIM(I9))=0</formula>
    </cfRule>
  </conditionalFormatting>
  <conditionalFormatting sqref="I11">
    <cfRule type="containsBlanks" dxfId="231" priority="20">
      <formula>LEN(TRIM(I11))=0</formula>
    </cfRule>
  </conditionalFormatting>
  <conditionalFormatting sqref="I13">
    <cfRule type="containsBlanks" dxfId="230" priority="21">
      <formula>LEN(TRIM(I13))=0</formula>
    </cfRule>
  </conditionalFormatting>
  <conditionalFormatting sqref="I15">
    <cfRule type="containsBlanks" dxfId="229" priority="22">
      <formula>LEN(TRIM(I15))=0</formula>
    </cfRule>
  </conditionalFormatting>
  <conditionalFormatting sqref="I17">
    <cfRule type="containsBlanks" dxfId="228" priority="23">
      <formula>LEN(TRIM(I17))=0</formula>
    </cfRule>
  </conditionalFormatting>
  <conditionalFormatting sqref="I19">
    <cfRule type="containsBlanks" dxfId="227" priority="24">
      <formula>LEN(TRIM(I19))=0</formula>
    </cfRule>
  </conditionalFormatting>
  <conditionalFormatting sqref="I21">
    <cfRule type="containsBlanks" dxfId="226" priority="25">
      <formula>LEN(TRIM(I21))=0</formula>
    </cfRule>
  </conditionalFormatting>
  <conditionalFormatting sqref="I23">
    <cfRule type="containsBlanks" dxfId="225" priority="26">
      <formula>LEN(TRIM(I23))=0</formula>
    </cfRule>
  </conditionalFormatting>
  <conditionalFormatting sqref="I25">
    <cfRule type="containsBlanks" dxfId="224" priority="27">
      <formula>LEN(TRIM(I25))=0</formula>
    </cfRule>
  </conditionalFormatting>
  <conditionalFormatting sqref="I27:I34">
    <cfRule type="containsBlanks" dxfId="223" priority="16">
      <formula>LEN(TRIM(I27))=0</formula>
    </cfRule>
  </conditionalFormatting>
  <conditionalFormatting sqref="L5 L6:M6 L8:M8 L10:M10 L12:M12 L14:M14 L16:M16 L18:M18 L20:M20 L22:M22 L24:M24 L26:M26">
    <cfRule type="containsBlanks" dxfId="222" priority="4">
      <formula>LEN(TRIM(L5))=0</formula>
    </cfRule>
  </conditionalFormatting>
  <conditionalFormatting sqref="L7">
    <cfRule type="containsBlanks" dxfId="221" priority="5">
      <formula>LEN(TRIM(L7))=0</formula>
    </cfRule>
  </conditionalFormatting>
  <conditionalFormatting sqref="L9">
    <cfRule type="containsBlanks" dxfId="220" priority="6">
      <formula>LEN(TRIM(L9))=0</formula>
    </cfRule>
  </conditionalFormatting>
  <conditionalFormatting sqref="L11">
    <cfRule type="containsBlanks" dxfId="219" priority="7">
      <formula>LEN(TRIM(L11))=0</formula>
    </cfRule>
  </conditionalFormatting>
  <conditionalFormatting sqref="L13">
    <cfRule type="containsBlanks" dxfId="218" priority="8">
      <formula>LEN(TRIM(L13))=0</formula>
    </cfRule>
  </conditionalFormatting>
  <conditionalFormatting sqref="L15">
    <cfRule type="containsBlanks" dxfId="217" priority="9">
      <formula>LEN(TRIM(L15))=0</formula>
    </cfRule>
  </conditionalFormatting>
  <conditionalFormatting sqref="L17">
    <cfRule type="containsBlanks" dxfId="216" priority="10">
      <formula>LEN(TRIM(L17))=0</formula>
    </cfRule>
  </conditionalFormatting>
  <conditionalFormatting sqref="L19">
    <cfRule type="containsBlanks" dxfId="215" priority="11">
      <formula>LEN(TRIM(L19))=0</formula>
    </cfRule>
  </conditionalFormatting>
  <conditionalFormatting sqref="L21">
    <cfRule type="containsBlanks" dxfId="214" priority="12">
      <formula>LEN(TRIM(L21))=0</formula>
    </cfRule>
  </conditionalFormatting>
  <conditionalFormatting sqref="L23">
    <cfRule type="containsBlanks" dxfId="213" priority="13">
      <formula>LEN(TRIM(L23))=0</formula>
    </cfRule>
  </conditionalFormatting>
  <conditionalFormatting sqref="L25">
    <cfRule type="containsBlanks" dxfId="212" priority="14">
      <formula>LEN(TRIM(L25))=0</formula>
    </cfRule>
  </conditionalFormatting>
  <conditionalFormatting sqref="L27:L34">
    <cfRule type="containsBlanks" dxfId="211" priority="3">
      <formula>LEN(TRIM(L27))=0</formula>
    </cfRule>
  </conditionalFormatting>
  <conditionalFormatting sqref="AQ22">
    <cfRule type="containsBlanks" dxfId="210" priority="79">
      <formula>LEN(TRIM(AQ22))=0</formula>
    </cfRule>
  </conditionalFormatting>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81" operator="equal" id="{5B9565CE-97C2-44DB-A992-3B700752A0FC}">
            <xm:f>'Zoznam tímov a pretekárov'!$B$40+'Zoznam tímov a pretekárov'!$B$35</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80" operator="equal" id="{CA481DF6-DC80-496D-9EED-E951D60CDB01}">
            <xm:f>'Zoznam tímov a pretekárov'!$B$34</xm:f>
            <x14:dxf>
              <fill>
                <patternFill>
                  <bgColor rgb="FFFF0000"/>
                </patternFill>
              </fill>
            </x14:dxf>
          </x14:cfRule>
          <xm:sqref>E5 E7 E9 E11 E13 E15 E17 E19 E21 E23 E25 E27</xm:sqref>
        </x14:conditionalFormatting>
        <x14:conditionalFormatting xmlns:xm="http://schemas.microsoft.com/office/excel/2006/main">
          <x14:cfRule type="cellIs" priority="82" operator="equal" id="{36D9E54B-1262-4242-BD15-D36298EBFE11}">
            <xm:f>'Zoznam tímov a pretekárov'!$B$34</xm:f>
            <x14:dxf>
              <fill>
                <patternFill>
                  <bgColor theme="3" tint="0.59996337778862885"/>
                </patternFill>
              </fill>
            </x14:dxf>
          </x14:cfRule>
          <x14:cfRule type="cellIs" priority="83" operator="equal" id="{F0376ABA-E674-474C-92EE-C64903C8D5F4}">
            <xm:f>'Zoznam tímov a pretekárov'!$B$37</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 xmlns:xm="http://schemas.microsoft.com/office/excel/2006/main">
          <x14:cfRule type="cellIs" priority="74" operator="equal" id="{B6A086D3-0CD2-4220-AC33-4A419BCB6D20}">
            <xm:f>'Zoznam tímov a pretekárov'!$B$37</xm:f>
            <x14:dxf>
              <font>
                <strike val="0"/>
              </font>
              <fill>
                <patternFill patternType="none">
                  <bgColor auto="1"/>
                </patternFill>
              </fill>
            </x14:dxf>
          </x14:cfRule>
          <x14:cfRule type="cellIs" priority="73" operator="equal" id="{FD8269D9-D54B-40F0-B8B6-1964118CBABE}">
            <xm:f>'Zoznam tímov a pretekárov'!$B$34</xm:f>
            <x14:dxf>
              <fill>
                <patternFill>
                  <bgColor theme="3" tint="0.59996337778862885"/>
                </patternFill>
              </fill>
            </x14:dxf>
          </x14:cfRule>
          <x14:cfRule type="cellIs" priority="72" operator="equal" id="{F93385D1-2735-4209-A49E-019E3DEEBC0F}">
            <xm:f>'Zoznam tímov a pretekárov'!$B$40+'Zoznam tímov a pretekárov'!$B$35</xm:f>
            <x14:dxf>
              <fill>
                <patternFill>
                  <bgColor rgb="FFFFFF00"/>
                </patternFill>
              </fill>
            </x14:dxf>
          </x14:cfRule>
          <xm:sqref>E29 H29 K29 N29</xm:sqref>
        </x14:conditionalFormatting>
        <x14:conditionalFormatting xmlns:xm="http://schemas.microsoft.com/office/excel/2006/main">
          <x14:cfRule type="cellIs" priority="71" operator="equal" id="{6A406867-F728-49CA-AD5E-4EECE26953B9}">
            <xm:f>'Zoznam tímov a pretekárov'!$B$34</xm:f>
            <x14:dxf>
              <fill>
                <patternFill>
                  <bgColor rgb="FFFF0000"/>
                </patternFill>
              </fill>
            </x14:dxf>
          </x14:cfRule>
          <xm:sqref>E29</xm:sqref>
        </x14:conditionalFormatting>
        <x14:conditionalFormatting xmlns:xm="http://schemas.microsoft.com/office/excel/2006/main">
          <x14:cfRule type="cellIs" priority="66" operator="equal" id="{2C2D594E-93F0-4898-BADF-1695B24D8D4C}">
            <xm:f>'Zoznam tímov a pretekárov'!$B$37</xm:f>
            <x14:dxf>
              <font>
                <strike val="0"/>
              </font>
              <fill>
                <patternFill patternType="none">
                  <bgColor auto="1"/>
                </patternFill>
              </fill>
            </x14:dxf>
          </x14:cfRule>
          <x14:cfRule type="cellIs" priority="64" operator="equal" id="{8D191EB2-9847-4591-90F0-46A2CDF0AD13}">
            <xm:f>'Zoznam tímov a pretekárov'!$B$40+'Zoznam tímov a pretekárov'!$B$35</xm:f>
            <x14:dxf>
              <fill>
                <patternFill>
                  <bgColor rgb="FFFFFF00"/>
                </patternFill>
              </fill>
            </x14:dxf>
          </x14:cfRule>
          <x14:cfRule type="cellIs" priority="65" operator="equal" id="{38464CAE-7355-4D03-9F39-8528A539E02E}">
            <xm:f>'Zoznam tímov a pretekárov'!$B$34</xm:f>
            <x14:dxf>
              <fill>
                <patternFill>
                  <bgColor theme="3" tint="0.59996337778862885"/>
                </patternFill>
              </fill>
            </x14:dxf>
          </x14:cfRule>
          <xm:sqref>E31 H31 K31 N31</xm:sqref>
        </x14:conditionalFormatting>
        <x14:conditionalFormatting xmlns:xm="http://schemas.microsoft.com/office/excel/2006/main">
          <x14:cfRule type="cellIs" priority="63" operator="equal" id="{AF0A4FE4-8CA9-4EA4-BBD0-DD1853A03CFE}">
            <xm:f>'Zoznam tímov a pretekárov'!$B$34</xm:f>
            <x14:dxf>
              <fill>
                <patternFill>
                  <bgColor rgb="FFFF0000"/>
                </patternFill>
              </fill>
            </x14:dxf>
          </x14:cfRule>
          <xm:sqref>E31</xm:sqref>
        </x14:conditionalFormatting>
        <x14:conditionalFormatting xmlns:xm="http://schemas.microsoft.com/office/excel/2006/main">
          <x14:cfRule type="cellIs" priority="57" operator="equal" id="{94F90AAA-FCFA-4B05-B459-C39A85692017}">
            <xm:f>'Zoznam tímov a pretekárov'!$B$34</xm:f>
            <x14:dxf>
              <fill>
                <patternFill>
                  <bgColor theme="3" tint="0.59996337778862885"/>
                </patternFill>
              </fill>
            </x14:dxf>
          </x14:cfRule>
          <x14:cfRule type="cellIs" priority="58" operator="equal" id="{79A78BAD-9EE7-4E1A-BE0A-203F45CD8972}">
            <xm:f>'Zoznam tímov a pretekárov'!$B$37</xm:f>
            <x14:dxf>
              <font>
                <strike val="0"/>
              </font>
              <fill>
                <patternFill patternType="none">
                  <bgColor auto="1"/>
                </patternFill>
              </fill>
            </x14:dxf>
          </x14:cfRule>
          <x14:cfRule type="cellIs" priority="56" operator="equal" id="{492A22CB-39B6-49E9-8281-A7F2AFF439C8}">
            <xm:f>'Zoznam tímov a pretekárov'!$B$40+'Zoznam tímov a pretekárov'!$B$35</xm:f>
            <x14:dxf>
              <fill>
                <patternFill>
                  <bgColor rgb="FFFFFF00"/>
                </patternFill>
              </fill>
            </x14:dxf>
          </x14:cfRule>
          <xm:sqref>E33 H33 K33 N33</xm:sqref>
        </x14:conditionalFormatting>
        <x14:conditionalFormatting xmlns:xm="http://schemas.microsoft.com/office/excel/2006/main">
          <x14:cfRule type="cellIs" priority="55" operator="equal" id="{CA95F59E-64EB-46AF-902A-04766BA3FD59}">
            <xm:f>'Zoznam tímov a pretekárov'!$B$34</xm:f>
            <x14:dxf>
              <fill>
                <patternFill>
                  <bgColor rgb="FFFF0000"/>
                </patternFill>
              </fill>
            </x14:dxf>
          </x14:cfRule>
          <xm:sqref>E33</xm:sqref>
        </x14:conditionalFormatting>
      </x14:conditionalFormattings>
    </ext>
    <ext xmlns:x14="http://schemas.microsoft.com/office/spreadsheetml/2009/9/main" uri="{CCE6A557-97BC-4b89-ADB6-D9C93CAAB3DF}">
      <x14:dataValidations xmlns:xm="http://schemas.microsoft.com/office/excel/2006/main" count="17">
        <x14:dataValidation type="list" allowBlank="1" showInputMessage="1" showErrorMessage="1" xr:uid="{00000000-0002-0000-0500-000000000000}">
          <x14:formula1>
            <xm:f>'Zoznam tímov a pretekárov'!$B$39:$B$42</xm:f>
          </x14:formula1>
          <xm:sqref>N27 H5 K5 N5 K7 H7 E7 H9 E9 E11 H11 K9 K11 H13 E13 H15 E15 E17 H17 K13 K15 H19 E19 E21 H21 E23 H23 K17 K19 H25 E25 K21 K23 E27 H27 K25 K27 N7 N9 N11 N13 N15 N17 N19 N21 N23 N25 N29 E29 H29 K29 N31 E31 H31 K31 N33 E33 H33 K33</xm:sqref>
        </x14:dataValidation>
        <x14:dataValidation type="list" allowBlank="1" showInputMessage="1" showErrorMessage="1" xr:uid="{00000000-0002-0000-0500-000001000000}">
          <x14:formula1>
            <xm:f>'Zoznam tímov a pretekárov'!$B$5:$I$5</xm:f>
          </x14:formula1>
          <xm:sqref>I7:J7 F7:G7 C7:D7 L7:M7</xm:sqref>
        </x14:dataValidation>
        <x14:dataValidation type="list" allowBlank="1" showInputMessage="1" showErrorMessage="1" xr:uid="{00000000-0002-0000-0500-000002000000}">
          <x14:formula1>
            <xm:f>'Zoznam tímov a pretekárov'!$B$3:$I$3</xm:f>
          </x14:formula1>
          <xm:sqref>I5:J5 C5:D5 F5:G5 L5</xm:sqref>
        </x14:dataValidation>
        <x14:dataValidation type="list" allowBlank="1" showInputMessage="1" showErrorMessage="1" xr:uid="{00000000-0002-0000-0500-000003000000}">
          <x14:formula1>
            <xm:f>'Zoznam tímov a pretekárov'!$B$25:$I$25</xm:f>
          </x14:formula1>
          <xm:sqref>I27:J27 F27:G27 C27:D27 L27:M27</xm:sqref>
        </x14:dataValidation>
        <x14:dataValidation type="list" allowBlank="1" showInputMessage="1" showErrorMessage="1" xr:uid="{00000000-0002-0000-0500-000004000000}">
          <x14:formula1>
            <xm:f>'Zoznam tímov a pretekárov'!$B$23:$I$23</xm:f>
          </x14:formula1>
          <xm:sqref>I25:J25 C25:D25 F25:G25 L25:M25</xm:sqref>
        </x14:dataValidation>
        <x14:dataValidation type="list" allowBlank="1" showInputMessage="1" showErrorMessage="1" xr:uid="{00000000-0002-0000-0500-000005000000}">
          <x14:formula1>
            <xm:f>'Zoznam tímov a pretekárov'!$B$21:$I$21</xm:f>
          </x14:formula1>
          <xm:sqref>I23:J23 F23:G23 C23:D23 L23:M23</xm:sqref>
        </x14:dataValidation>
        <x14:dataValidation type="list" allowBlank="1" showInputMessage="1" showErrorMessage="1" xr:uid="{00000000-0002-0000-0500-000006000000}">
          <x14:formula1>
            <xm:f>'Zoznam tímov a pretekárov'!$B$19:$I$19</xm:f>
          </x14:formula1>
          <xm:sqref>I21:J21 C21:D21 F21:G21 L21:M21</xm:sqref>
        </x14:dataValidation>
        <x14:dataValidation type="list" allowBlank="1" showInputMessage="1" showErrorMessage="1" xr:uid="{00000000-0002-0000-0500-000007000000}">
          <x14:formula1>
            <xm:f>'Zoznam tímov a pretekárov'!$B$17:$I$17</xm:f>
          </x14:formula1>
          <xm:sqref>I19:J19 F19:G19 C19:D19 L19:M19</xm:sqref>
        </x14:dataValidation>
        <x14:dataValidation type="list" allowBlank="1" showInputMessage="1" showErrorMessage="1" xr:uid="{00000000-0002-0000-0500-000008000000}">
          <x14:formula1>
            <xm:f>'Zoznam tímov a pretekárov'!$B$15:$I$15</xm:f>
          </x14:formula1>
          <xm:sqref>I17:J17 C17:D17 F17:G17 L17:M17</xm:sqref>
        </x14:dataValidation>
        <x14:dataValidation type="list" allowBlank="1" showInputMessage="1" showErrorMessage="1" xr:uid="{00000000-0002-0000-0500-000009000000}">
          <x14:formula1>
            <xm:f>'Zoznam tímov a pretekárov'!$B$13:$I$13</xm:f>
          </x14:formula1>
          <xm:sqref>I15:J15 F15:G15 C15:D15 L15:M15</xm:sqref>
        </x14:dataValidation>
        <x14:dataValidation type="list" showInputMessage="1" showErrorMessage="1" xr:uid="{00000000-0002-0000-0500-00000A000000}">
          <x14:formula1>
            <xm:f>'Zoznam tímov a pretekárov'!$B$11:$I$11</xm:f>
          </x14:formula1>
          <xm:sqref>I13:J13 C13:D13 F13:G13 L13:M13</xm:sqref>
        </x14:dataValidation>
        <x14:dataValidation type="list" allowBlank="1" showInputMessage="1" showErrorMessage="1" xr:uid="{00000000-0002-0000-0500-00000B000000}">
          <x14:formula1>
            <xm:f>'Zoznam tímov a pretekárov'!$B$9:$I$9</xm:f>
          </x14:formula1>
          <xm:sqref>I11:J11 F11:G11 C11:D11 L11:M11</xm:sqref>
        </x14:dataValidation>
        <x14:dataValidation type="list" allowBlank="1" showInputMessage="1" showErrorMessage="1" xr:uid="{00000000-0002-0000-0500-00000C000000}">
          <x14:formula1>
            <xm:f>'Zoznam tímov a pretekárov'!$B$7:$I$7</xm:f>
          </x14:formula1>
          <xm:sqref>I9:J9 C9:D9 F9:G9 L9:M9</xm:sqref>
        </x14:dataValidation>
        <x14:dataValidation type="list" allowBlank="1" showInputMessage="1" showErrorMessage="1" xr:uid="{00000000-0002-0000-0500-00000D000000}">
          <x14:formula1>
            <xm:f>'Zoznam tímov a pretekárov'!$B$34:$B$37</xm:f>
          </x14:formula1>
          <xm:sqref>E5</xm:sqref>
        </x14:dataValidation>
        <x14:dataValidation type="list" allowBlank="1" showInputMessage="1" showErrorMessage="1" xr:uid="{00000000-0002-0000-0500-00000E000000}">
          <x14:formula1>
            <xm:f>'Zoznam tímov a pretekárov'!$B$27:$I$27</xm:f>
          </x14:formula1>
          <xm:sqref>I29:J29 C29:D29 F29:G29 L29:M29</xm:sqref>
        </x14:dataValidation>
        <x14:dataValidation type="list" allowBlank="1" showInputMessage="1" showErrorMessage="1" xr:uid="{00000000-0002-0000-0500-00000F000000}">
          <x14:formula1>
            <xm:f>'Zoznam tímov a pretekárov'!$B$29:$I$29</xm:f>
          </x14:formula1>
          <xm:sqref>I31:J31 C31:D31 F31:G31 L31:M31</xm:sqref>
        </x14:dataValidation>
        <x14:dataValidation type="list" allowBlank="1" showInputMessage="1" showErrorMessage="1" xr:uid="{00000000-0002-0000-0500-000010000000}">
          <x14:formula1>
            <xm:f>'Zoznam tímov a pretekárov'!$B$31:$I$31</xm:f>
          </x14:formula1>
          <xm:sqref>I33:J33 C33:D33 F33:G33 L33:M33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29"/>
  <sheetViews>
    <sheetView showGridLines="0" view="pageBreakPreview" zoomScale="85" zoomScaleNormal="85" zoomScaleSheetLayoutView="85" workbookViewId="0">
      <selection activeCell="B5" sqref="B5"/>
    </sheetView>
  </sheetViews>
  <sheetFormatPr defaultRowHeight="13.2" x14ac:dyDescent="0.25"/>
  <cols>
    <col min="1" max="1" width="3.6640625" customWidth="1"/>
    <col min="2" max="2" width="23.88671875" customWidth="1"/>
    <col min="3" max="3" width="7.88671875" bestFit="1" customWidth="1"/>
    <col min="4" max="14" width="7.33203125" customWidth="1"/>
    <col min="15" max="15" width="8.88671875" customWidth="1"/>
    <col min="16" max="16" width="12.44140625" customWidth="1"/>
    <col min="17" max="17" width="9.6640625" customWidth="1"/>
    <col min="18" max="19" width="10.109375" customWidth="1"/>
    <col min="20" max="20" width="14.88671875" bestFit="1" customWidth="1"/>
    <col min="22" max="22" width="26.88671875" bestFit="1" customWidth="1"/>
  </cols>
  <sheetData>
    <row r="1" spans="1:27" ht="54" customHeight="1" thickBot="1" x14ac:dyDescent="0.3">
      <c r="A1" s="240" t="s">
        <v>224</v>
      </c>
      <c r="B1" s="241"/>
      <c r="C1" s="241"/>
      <c r="D1" s="241"/>
      <c r="E1" s="241"/>
      <c r="F1" s="241"/>
      <c r="G1" s="241"/>
      <c r="H1" s="241"/>
      <c r="I1" s="241"/>
      <c r="J1" s="241"/>
      <c r="K1" s="241"/>
      <c r="L1" s="241"/>
      <c r="M1" s="241"/>
      <c r="N1" s="241"/>
      <c r="O1" s="241"/>
      <c r="P1" s="241"/>
      <c r="Q1" s="242"/>
      <c r="R1" s="4"/>
      <c r="S1" s="4"/>
    </row>
    <row r="2" spans="1:27" ht="20.100000000000001" customHeight="1" thickBot="1" x14ac:dyDescent="0.3">
      <c r="A2" s="243" t="s">
        <v>19</v>
      </c>
      <c r="B2" s="246" t="s">
        <v>116</v>
      </c>
      <c r="C2" s="274" t="s">
        <v>15</v>
      </c>
      <c r="D2" s="275"/>
      <c r="E2" s="276"/>
      <c r="F2" s="274" t="s">
        <v>16</v>
      </c>
      <c r="G2" s="275"/>
      <c r="H2" s="276"/>
      <c r="I2" s="274" t="s">
        <v>48</v>
      </c>
      <c r="J2" s="275"/>
      <c r="K2" s="276"/>
      <c r="L2" s="275" t="s">
        <v>49</v>
      </c>
      <c r="M2" s="275"/>
      <c r="N2" s="275"/>
      <c r="O2" s="274" t="s">
        <v>3</v>
      </c>
      <c r="P2" s="275"/>
      <c r="Q2" s="276"/>
      <c r="R2" s="5"/>
      <c r="S2" s="5"/>
    </row>
    <row r="3" spans="1:27" ht="12" customHeight="1" x14ac:dyDescent="0.25">
      <c r="A3" s="244"/>
      <c r="B3" s="247"/>
      <c r="C3" s="268" t="s">
        <v>50</v>
      </c>
      <c r="D3" s="254" t="s">
        <v>12</v>
      </c>
      <c r="E3" s="266" t="s">
        <v>51</v>
      </c>
      <c r="F3" s="268" t="s">
        <v>50</v>
      </c>
      <c r="G3" s="254" t="s">
        <v>12</v>
      </c>
      <c r="H3" s="266" t="s">
        <v>51</v>
      </c>
      <c r="I3" s="268" t="s">
        <v>50</v>
      </c>
      <c r="J3" s="254" t="s">
        <v>12</v>
      </c>
      <c r="K3" s="266" t="s">
        <v>51</v>
      </c>
      <c r="L3" s="268" t="s">
        <v>50</v>
      </c>
      <c r="M3" s="254" t="s">
        <v>12</v>
      </c>
      <c r="N3" s="266" t="s">
        <v>51</v>
      </c>
      <c r="O3" s="271" t="s">
        <v>50</v>
      </c>
      <c r="P3" s="254" t="s">
        <v>17</v>
      </c>
      <c r="Q3" s="277" t="s">
        <v>1</v>
      </c>
      <c r="R3" s="5"/>
      <c r="S3" s="5"/>
    </row>
    <row r="4" spans="1:27" ht="18" customHeight="1" thickBot="1" x14ac:dyDescent="0.3">
      <c r="A4" s="245"/>
      <c r="B4" s="273"/>
      <c r="C4" s="269"/>
      <c r="D4" s="254"/>
      <c r="E4" s="267"/>
      <c r="F4" s="269"/>
      <c r="G4" s="254"/>
      <c r="H4" s="267"/>
      <c r="I4" s="269"/>
      <c r="J4" s="270"/>
      <c r="K4" s="267"/>
      <c r="L4" s="269"/>
      <c r="M4" s="270"/>
      <c r="N4" s="267"/>
      <c r="O4" s="272"/>
      <c r="P4" s="270"/>
      <c r="Q4" s="278"/>
      <c r="R4" s="5"/>
      <c r="S4" s="5"/>
    </row>
    <row r="5" spans="1:27" ht="35.1" customHeight="1" thickBot="1" x14ac:dyDescent="0.3">
      <c r="A5" s="133">
        <v>1</v>
      </c>
      <c r="B5" s="106" t="str">
        <f>'15 družstiev Pretek č. 4'!B5:B6</f>
        <v>Bratislava III.                   MY Fishing SR</v>
      </c>
      <c r="C5" s="24">
        <f>'15 družstiev Pretek č. 1'!O5</f>
        <v>36</v>
      </c>
      <c r="D5" s="25">
        <f>'15 družstiev Pretek č. 1'!P5</f>
        <v>59775</v>
      </c>
      <c r="E5" s="26">
        <f>'15 družstiev Pretek č. 1'!Q5</f>
        <v>11</v>
      </c>
      <c r="F5" s="24">
        <f>'15 družstiev Pretek č. 2'!O5</f>
        <v>43</v>
      </c>
      <c r="G5" s="25">
        <f>'15 družstiev Pretek č. 2'!P5</f>
        <v>28775</v>
      </c>
      <c r="H5" s="26">
        <f>'15 družstiev Pretek č. 2'!Q5</f>
        <v>11</v>
      </c>
      <c r="I5" s="24">
        <f>'15 družstiev Pretek č. 3'!O5</f>
        <v>38</v>
      </c>
      <c r="J5" s="25">
        <f>'15 družstiev Pretek č. 3'!P5</f>
        <v>128900</v>
      </c>
      <c r="K5" s="26">
        <f>'15 družstiev Pretek č. 3'!Q5</f>
        <v>11</v>
      </c>
      <c r="L5" s="24">
        <f>'15 družstiev Pretek č. 4'!O5</f>
        <v>21</v>
      </c>
      <c r="M5" s="25">
        <f>'15 družstiev Pretek č. 4'!P5</f>
        <v>217300</v>
      </c>
      <c r="N5" s="47">
        <f>'15 družstiev Pretek č. 4'!Q5</f>
        <v>3</v>
      </c>
      <c r="O5" s="27">
        <f t="shared" ref="O5:P16" si="0">SUM(C5+F5+I5+L5)</f>
        <v>138</v>
      </c>
      <c r="P5" s="28">
        <f t="shared" si="0"/>
        <v>434750</v>
      </c>
      <c r="Q5" s="29">
        <f>AA5</f>
        <v>11</v>
      </c>
      <c r="R5" s="1"/>
      <c r="S5" s="1"/>
      <c r="V5" s="29">
        <f>(RANK(O5,$O$5:$O$19,1))</f>
        <v>11</v>
      </c>
      <c r="W5">
        <f>RANK(P5,$P$5:$P$19,0)</f>
        <v>11</v>
      </c>
      <c r="X5">
        <f>V5+W5*0.001</f>
        <v>11.010999999999999</v>
      </c>
      <c r="AA5">
        <f>RANK(X5,$X$5:$X$19,1)</f>
        <v>11</v>
      </c>
    </row>
    <row r="6" spans="1:27" ht="35.1" customHeight="1" thickBot="1" x14ac:dyDescent="0.3">
      <c r="A6" s="6">
        <v>2</v>
      </c>
      <c r="B6" s="105" t="str">
        <f>'15 družstiev Pretek č. 4'!B7</f>
        <v>Bratislava V. A                     Abramis MFT</v>
      </c>
      <c r="C6" s="30">
        <f>'15 družstiev Pretek č. 1'!O7</f>
        <v>17</v>
      </c>
      <c r="D6" s="31">
        <f>'15 družstiev Pretek č. 1'!P7</f>
        <v>117425</v>
      </c>
      <c r="E6" s="80">
        <f>'15 družstiev Pretek č. 1'!Q7</f>
        <v>2</v>
      </c>
      <c r="F6" s="30">
        <f>'15 družstiev Pretek č. 2'!O7</f>
        <v>16</v>
      </c>
      <c r="G6" s="31">
        <f>'15 družstiev Pretek č. 2'!P7</f>
        <v>98100</v>
      </c>
      <c r="H6" s="80">
        <f>'15 družstiev Pretek č. 2'!Q7</f>
        <v>4</v>
      </c>
      <c r="I6" s="30">
        <f>'15 družstiev Pretek č. 3'!O7</f>
        <v>29</v>
      </c>
      <c r="J6" s="31">
        <f>'15 družstiev Pretek č. 3'!P7</f>
        <v>168050</v>
      </c>
      <c r="K6" s="80">
        <f>'15 družstiev Pretek č. 3'!Q7</f>
        <v>10</v>
      </c>
      <c r="L6" s="30">
        <f>'15 družstiev Pretek č. 4'!O7</f>
        <v>31</v>
      </c>
      <c r="M6" s="31">
        <f>'15 družstiev Pretek č. 4'!P7</f>
        <v>135650</v>
      </c>
      <c r="N6" s="48">
        <f>'15 družstiev Pretek č. 4'!Q7</f>
        <v>9</v>
      </c>
      <c r="O6" s="34">
        <f t="shared" si="0"/>
        <v>93</v>
      </c>
      <c r="P6" s="35">
        <f t="shared" si="0"/>
        <v>519225</v>
      </c>
      <c r="Q6" s="33">
        <f>AA6</f>
        <v>7</v>
      </c>
      <c r="R6" s="1"/>
      <c r="S6" s="1"/>
      <c r="V6" s="29">
        <f t="shared" ref="V6:V19" si="1">(RANK(O6,$O$5:$O$19,1))</f>
        <v>7</v>
      </c>
      <c r="W6">
        <f t="shared" ref="W6:W19" si="2">RANK(P6,$P$5:$P$19,0)</f>
        <v>8</v>
      </c>
      <c r="X6">
        <f t="shared" ref="X6:X16" si="3">V6+W6*0.001</f>
        <v>7.008</v>
      </c>
      <c r="AA6">
        <f t="shared" ref="AA6:AA19" si="4">RANK(X6,$X$5:$X$19,1)</f>
        <v>7</v>
      </c>
    </row>
    <row r="7" spans="1:27" ht="35.1" customHeight="1" thickBot="1" x14ac:dyDescent="0.3">
      <c r="A7" s="2">
        <v>3</v>
      </c>
      <c r="B7" s="105" t="str">
        <f>'15 družstiev Pretek č. 4'!B9</f>
        <v>Bratislava V. B                     FT</v>
      </c>
      <c r="C7" s="30">
        <f>'15 družstiev Pretek č. 1'!O9</f>
        <v>22</v>
      </c>
      <c r="D7" s="31">
        <f>'15 družstiev Pretek č. 1'!P9</f>
        <v>86375</v>
      </c>
      <c r="E7" s="80">
        <f>'15 družstiev Pretek č. 1'!Q9</f>
        <v>5</v>
      </c>
      <c r="F7" s="30">
        <f>'15 družstiev Pretek č. 2'!O9</f>
        <v>16</v>
      </c>
      <c r="G7" s="31">
        <f>'15 družstiev Pretek č. 2'!P9</f>
        <v>112725</v>
      </c>
      <c r="H7" s="80">
        <f>'15 družstiev Pretek č. 2'!Q9</f>
        <v>3</v>
      </c>
      <c r="I7" s="30">
        <f>'15 družstiev Pretek č. 3'!O9</f>
        <v>28</v>
      </c>
      <c r="J7" s="31">
        <f>'15 družstiev Pretek č. 3'!P9</f>
        <v>167925</v>
      </c>
      <c r="K7" s="80">
        <f>'15 družstiev Pretek č. 3'!Q9</f>
        <v>9</v>
      </c>
      <c r="L7" s="30">
        <f>'15 družstiev Pretek č. 4'!O9</f>
        <v>21</v>
      </c>
      <c r="M7" s="31">
        <f>'15 družstiev Pretek č. 4'!P9</f>
        <v>214475</v>
      </c>
      <c r="N7" s="48">
        <f>'15 družstiev Pretek č. 4'!Q9</f>
        <v>5</v>
      </c>
      <c r="O7" s="34">
        <f t="shared" si="0"/>
        <v>87</v>
      </c>
      <c r="P7" s="35">
        <f t="shared" si="0"/>
        <v>581500</v>
      </c>
      <c r="Q7" s="33">
        <f t="shared" ref="Q7:Q16" si="5">AA7</f>
        <v>4</v>
      </c>
      <c r="R7" s="1"/>
      <c r="S7" s="1"/>
      <c r="V7" s="29">
        <f t="shared" si="1"/>
        <v>4</v>
      </c>
      <c r="W7">
        <f t="shared" si="2"/>
        <v>6</v>
      </c>
      <c r="X7">
        <f t="shared" si="3"/>
        <v>4.0060000000000002</v>
      </c>
      <c r="AA7">
        <f t="shared" si="4"/>
        <v>4</v>
      </c>
    </row>
    <row r="8" spans="1:27" ht="35.1" customHeight="1" thickBot="1" x14ac:dyDescent="0.3">
      <c r="A8" s="6">
        <v>4</v>
      </c>
      <c r="B8" s="105" t="str">
        <f>'15 družstiev Pretek č. 4'!B11</f>
        <v xml:space="preserve">Galanta                          Maver MFT Slovakia </v>
      </c>
      <c r="C8" s="30">
        <f>'15 družstiev Pretek č. 1'!O11</f>
        <v>25</v>
      </c>
      <c r="D8" s="31">
        <f>'15 družstiev Pretek č. 1'!P11</f>
        <v>80625</v>
      </c>
      <c r="E8" s="80">
        <f>'15 družstiev Pretek č. 1'!Q11</f>
        <v>8</v>
      </c>
      <c r="F8" s="30">
        <f>'15 družstiev Pretek č. 2'!O11</f>
        <v>14</v>
      </c>
      <c r="G8" s="31">
        <f>'15 družstiev Pretek č. 2'!P11</f>
        <v>108150</v>
      </c>
      <c r="H8" s="80">
        <f>'15 družstiev Pretek č. 2'!Q11</f>
        <v>1</v>
      </c>
      <c r="I8" s="30">
        <f>'15 družstiev Pretek č. 3'!O11</f>
        <v>19</v>
      </c>
      <c r="J8" s="31">
        <f>'15 družstiev Pretek č. 3'!P11</f>
        <v>229925</v>
      </c>
      <c r="K8" s="80">
        <f>'15 družstiev Pretek č. 3'!Q11</f>
        <v>1</v>
      </c>
      <c r="L8" s="30">
        <f>'15 družstiev Pretek č. 4'!O11</f>
        <v>21</v>
      </c>
      <c r="M8" s="31">
        <f>'15 družstiev Pretek č. 4'!P11</f>
        <v>216400</v>
      </c>
      <c r="N8" s="48">
        <f>'15 družstiev Pretek č. 4'!Q11</f>
        <v>4</v>
      </c>
      <c r="O8" s="34">
        <f t="shared" si="0"/>
        <v>79</v>
      </c>
      <c r="P8" s="35">
        <f t="shared" si="0"/>
        <v>635100</v>
      </c>
      <c r="Q8" s="33">
        <f t="shared" si="5"/>
        <v>1</v>
      </c>
      <c r="R8" s="1"/>
      <c r="S8" s="1"/>
      <c r="V8" s="29">
        <f t="shared" si="1"/>
        <v>1</v>
      </c>
      <c r="W8">
        <f t="shared" si="2"/>
        <v>1</v>
      </c>
      <c r="X8">
        <f t="shared" si="3"/>
        <v>1.0009999999999999</v>
      </c>
      <c r="AA8">
        <f t="shared" si="4"/>
        <v>1</v>
      </c>
    </row>
    <row r="9" spans="1:27" ht="35.1" customHeight="1" thickBot="1" x14ac:dyDescent="0.3">
      <c r="A9" s="2">
        <v>5</v>
      </c>
      <c r="B9" s="105" t="str">
        <f>'15 družstiev Pretek č. 4'!B13</f>
        <v>Galanta                            Sensas FT</v>
      </c>
      <c r="C9" s="30">
        <f>'15 družstiev Pretek č. 1'!O13</f>
        <v>25</v>
      </c>
      <c r="D9" s="31">
        <f>'15 družstiev Pretek č. 1'!P13</f>
        <v>88775</v>
      </c>
      <c r="E9" s="80">
        <f>'15 družstiev Pretek č. 1'!Q13</f>
        <v>7</v>
      </c>
      <c r="F9" s="30">
        <f>'15 družstiev Pretek č. 2'!O13</f>
        <v>28</v>
      </c>
      <c r="G9" s="31">
        <f>'15 družstiev Pretek č. 2'!P13</f>
        <v>69425</v>
      </c>
      <c r="H9" s="80">
        <f>'15 družstiev Pretek č. 2'!Q13</f>
        <v>8</v>
      </c>
      <c r="I9" s="30">
        <f>'15 družstiev Pretek č. 3'!O13</f>
        <v>19</v>
      </c>
      <c r="J9" s="31">
        <f>'15 družstiev Pretek č. 3'!P13</f>
        <v>211100</v>
      </c>
      <c r="K9" s="80">
        <f>'15 družstiev Pretek č. 3'!Q13</f>
        <v>2</v>
      </c>
      <c r="L9" s="30">
        <f>'15 družstiev Pretek č. 4'!O13</f>
        <v>18</v>
      </c>
      <c r="M9" s="31">
        <f>'15 družstiev Pretek č. 4'!P13</f>
        <v>243300</v>
      </c>
      <c r="N9" s="48">
        <f>'15 družstiev Pretek č. 4'!Q13</f>
        <v>1</v>
      </c>
      <c r="O9" s="34">
        <f t="shared" si="0"/>
        <v>90</v>
      </c>
      <c r="P9" s="35">
        <f t="shared" si="0"/>
        <v>612600</v>
      </c>
      <c r="Q9" s="33">
        <f t="shared" si="5"/>
        <v>5</v>
      </c>
      <c r="R9" s="51"/>
      <c r="S9" s="1"/>
      <c r="V9" s="29">
        <f t="shared" si="1"/>
        <v>5</v>
      </c>
      <c r="W9">
        <f t="shared" si="2"/>
        <v>2</v>
      </c>
      <c r="X9">
        <f t="shared" si="3"/>
        <v>5.0019999999999998</v>
      </c>
      <c r="AA9">
        <f t="shared" si="4"/>
        <v>5</v>
      </c>
    </row>
    <row r="10" spans="1:27" ht="35.1" customHeight="1" thickBot="1" x14ac:dyDescent="0.3">
      <c r="A10" s="6">
        <v>6</v>
      </c>
      <c r="B10" s="105" t="str">
        <f>'15 družstiev Pretek č. 4'!B15</f>
        <v>Košice                         Method Team</v>
      </c>
      <c r="C10" s="30">
        <f>'15 družstiev Pretek č. 1'!O15</f>
        <v>22</v>
      </c>
      <c r="D10" s="31">
        <f>'15 družstiev Pretek č. 1'!P15</f>
        <v>99425</v>
      </c>
      <c r="E10" s="80">
        <f>'15 družstiev Pretek č. 1'!Q15</f>
        <v>4</v>
      </c>
      <c r="F10" s="30">
        <f>'15 družstiev Pretek č. 2'!O15</f>
        <v>19</v>
      </c>
      <c r="G10" s="31">
        <f>'15 družstiev Pretek č. 2'!P15</f>
        <v>87375</v>
      </c>
      <c r="H10" s="80">
        <f>'15 družstiev Pretek č. 2'!Q15</f>
        <v>5</v>
      </c>
      <c r="I10" s="30">
        <f>'15 družstiev Pretek č. 3'!O15</f>
        <v>27</v>
      </c>
      <c r="J10" s="31">
        <f>'15 družstiev Pretek č. 3'!P15</f>
        <v>190200</v>
      </c>
      <c r="K10" s="80">
        <f>'15 družstiev Pretek č. 3'!Q15</f>
        <v>8</v>
      </c>
      <c r="L10" s="30">
        <f>'15 družstiev Pretek č. 4'!O15</f>
        <v>31</v>
      </c>
      <c r="M10" s="31">
        <f>'15 družstiev Pretek č. 4'!P15</f>
        <v>131400</v>
      </c>
      <c r="N10" s="48">
        <f>'15 družstiev Pretek č. 4'!Q15</f>
        <v>10</v>
      </c>
      <c r="O10" s="34">
        <f t="shared" si="0"/>
        <v>99</v>
      </c>
      <c r="P10" s="35">
        <f t="shared" si="0"/>
        <v>508400</v>
      </c>
      <c r="Q10" s="33">
        <f t="shared" si="5"/>
        <v>8</v>
      </c>
      <c r="R10" s="1"/>
      <c r="S10" s="1"/>
      <c r="V10" s="29">
        <f t="shared" si="1"/>
        <v>8</v>
      </c>
      <c r="W10">
        <f t="shared" si="2"/>
        <v>9</v>
      </c>
      <c r="X10">
        <f t="shared" si="3"/>
        <v>8.0090000000000003</v>
      </c>
      <c r="AA10">
        <f t="shared" si="4"/>
        <v>8</v>
      </c>
    </row>
    <row r="11" spans="1:27" ht="35.1" customHeight="1" thickBot="1" x14ac:dyDescent="0.3">
      <c r="A11" s="2">
        <v>7</v>
      </c>
      <c r="B11" s="105" t="str">
        <f>'15 družstiev Pretek č. 4'!B17</f>
        <v>Partizánske                     MFT</v>
      </c>
      <c r="C11" s="30">
        <f>'15 družstiev Pretek č. 1'!O17</f>
        <v>23</v>
      </c>
      <c r="D11" s="31">
        <f>'15 družstiev Pretek č. 1'!P17</f>
        <v>92750</v>
      </c>
      <c r="E11" s="80">
        <f>'15 družstiev Pretek č. 1'!Q17</f>
        <v>6</v>
      </c>
      <c r="F11" s="30">
        <f>'15 družstiev Pretek č. 2'!O17</f>
        <v>15</v>
      </c>
      <c r="G11" s="31">
        <f>'15 družstiev Pretek č. 2'!P17</f>
        <v>99125</v>
      </c>
      <c r="H11" s="80">
        <f>'15 družstiev Pretek č. 2'!Q17</f>
        <v>2</v>
      </c>
      <c r="I11" s="30">
        <f>'15 družstiev Pretek č. 3'!O17</f>
        <v>24</v>
      </c>
      <c r="J11" s="31">
        <f>'15 družstiev Pretek č. 3'!P17</f>
        <v>209650</v>
      </c>
      <c r="K11" s="80">
        <f>'15 družstiev Pretek č. 3'!Q17</f>
        <v>7</v>
      </c>
      <c r="L11" s="30">
        <f>'15 družstiev Pretek č. 4'!O17</f>
        <v>19</v>
      </c>
      <c r="M11" s="31">
        <f>'15 družstiev Pretek č. 4'!P17</f>
        <v>203825</v>
      </c>
      <c r="N11" s="48">
        <f>'15 družstiev Pretek č. 4'!Q17</f>
        <v>2</v>
      </c>
      <c r="O11" s="34">
        <f t="shared" si="0"/>
        <v>81</v>
      </c>
      <c r="P11" s="35">
        <f t="shared" si="0"/>
        <v>605350</v>
      </c>
      <c r="Q11" s="33">
        <f t="shared" si="5"/>
        <v>2</v>
      </c>
      <c r="R11" s="1"/>
      <c r="S11" s="1"/>
      <c r="V11" s="29">
        <f t="shared" si="1"/>
        <v>2</v>
      </c>
      <c r="W11">
        <f t="shared" si="2"/>
        <v>3</v>
      </c>
      <c r="X11">
        <f t="shared" si="3"/>
        <v>2.0030000000000001</v>
      </c>
      <c r="AA11">
        <f t="shared" si="4"/>
        <v>2</v>
      </c>
    </row>
    <row r="12" spans="1:27" ht="35.1" customHeight="1" thickBot="1" x14ac:dyDescent="0.3">
      <c r="A12" s="6">
        <v>8</v>
      </c>
      <c r="B12" s="105" t="str">
        <f>'15 družstiev Pretek č. 4'!B19</f>
        <v>Šamorín                          NLF Rybostrov</v>
      </c>
      <c r="C12" s="30">
        <f>'15 družstiev Pretek č. 1'!O19</f>
        <v>31.5</v>
      </c>
      <c r="D12" s="31">
        <f>'15 družstiev Pretek č. 1'!P19</f>
        <v>63900</v>
      </c>
      <c r="E12" s="80">
        <f>'15 družstiev Pretek č. 1'!Q19</f>
        <v>10</v>
      </c>
      <c r="F12" s="30">
        <f>'15 družstiev Pretek č. 2'!O19</f>
        <v>37</v>
      </c>
      <c r="G12" s="31">
        <f>'15 družstiev Pretek č. 2'!P19</f>
        <v>45250</v>
      </c>
      <c r="H12" s="80">
        <f>'15 družstiev Pretek č. 2'!Q19</f>
        <v>10</v>
      </c>
      <c r="I12" s="30">
        <f>'15 družstiev Pretek č. 3'!O19</f>
        <v>21</v>
      </c>
      <c r="J12" s="31">
        <f>'15 družstiev Pretek č. 3'!P19</f>
        <v>198875</v>
      </c>
      <c r="K12" s="80">
        <f>'15 družstiev Pretek č. 3'!Q19</f>
        <v>5</v>
      </c>
      <c r="L12" s="30">
        <f>'15 družstiev Pretek č. 4'!O19</f>
        <v>21</v>
      </c>
      <c r="M12" s="31">
        <f>'15 družstiev Pretek č. 4'!P19</f>
        <v>214400</v>
      </c>
      <c r="N12" s="48">
        <f>'15 družstiev Pretek č. 4'!Q19</f>
        <v>6</v>
      </c>
      <c r="O12" s="34">
        <f t="shared" si="0"/>
        <v>110.5</v>
      </c>
      <c r="P12" s="35">
        <f t="shared" si="0"/>
        <v>522425</v>
      </c>
      <c r="Q12" s="33">
        <f t="shared" si="5"/>
        <v>10</v>
      </c>
      <c r="R12" s="1"/>
      <c r="S12" s="1"/>
      <c r="V12" s="29">
        <f t="shared" si="1"/>
        <v>10</v>
      </c>
      <c r="W12">
        <f t="shared" si="2"/>
        <v>7</v>
      </c>
      <c r="X12">
        <f t="shared" si="3"/>
        <v>10.007</v>
      </c>
      <c r="AA12">
        <f t="shared" si="4"/>
        <v>10</v>
      </c>
    </row>
    <row r="13" spans="1:27" ht="35.1" customHeight="1" thickBot="1" x14ac:dyDescent="0.3">
      <c r="A13" s="2">
        <v>9</v>
      </c>
      <c r="B13" s="105" t="str">
        <f>'15 družstiev Pretek č. 4'!B21</f>
        <v>Turčianske Teplice A      Cyril a Metod</v>
      </c>
      <c r="C13" s="30">
        <f>'15 družstiev Pretek č. 1'!O21</f>
        <v>26</v>
      </c>
      <c r="D13" s="31">
        <f>'15 družstiev Pretek č. 1'!P21</f>
        <v>75175</v>
      </c>
      <c r="E13" s="80">
        <f>'15 družstiev Pretek č. 1'!Q21</f>
        <v>9</v>
      </c>
      <c r="F13" s="30">
        <f>'15 družstiev Pretek č. 2'!O21</f>
        <v>29</v>
      </c>
      <c r="G13" s="31">
        <f>'15 družstiev Pretek č. 2'!P21</f>
        <v>67275</v>
      </c>
      <c r="H13" s="80">
        <f>'15 družstiev Pretek č. 2'!Q21</f>
        <v>9</v>
      </c>
      <c r="I13" s="30">
        <f>'15 družstiev Pretek č. 3'!O21</f>
        <v>20</v>
      </c>
      <c r="J13" s="31">
        <f>'15 družstiev Pretek č. 3'!P21</f>
        <v>213075</v>
      </c>
      <c r="K13" s="80">
        <f>'15 družstiev Pretek č. 3'!Q21</f>
        <v>3</v>
      </c>
      <c r="L13" s="30">
        <f>'15 družstiev Pretek č. 4'!O21</f>
        <v>32</v>
      </c>
      <c r="M13" s="31">
        <f>'15 družstiev Pretek č. 4'!P21</f>
        <v>152025</v>
      </c>
      <c r="N13" s="48">
        <f>'15 družstiev Pretek č. 4'!Q21</f>
        <v>11</v>
      </c>
      <c r="O13" s="34">
        <f t="shared" si="0"/>
        <v>107</v>
      </c>
      <c r="P13" s="35">
        <f t="shared" si="0"/>
        <v>507550</v>
      </c>
      <c r="Q13" s="33">
        <f t="shared" si="5"/>
        <v>9</v>
      </c>
      <c r="R13" s="1"/>
      <c r="S13" s="1"/>
      <c r="V13" s="29">
        <f t="shared" si="1"/>
        <v>9</v>
      </c>
      <c r="W13">
        <f t="shared" si="2"/>
        <v>10</v>
      </c>
      <c r="X13">
        <f t="shared" si="3"/>
        <v>9.01</v>
      </c>
      <c r="AA13">
        <f t="shared" si="4"/>
        <v>9</v>
      </c>
    </row>
    <row r="14" spans="1:27" ht="35.1" customHeight="1" thickBot="1" x14ac:dyDescent="0.3">
      <c r="A14" s="6">
        <v>10</v>
      </c>
      <c r="B14" s="105" t="str">
        <f>'15 družstiev Pretek č. 4'!B23</f>
        <v>Turčianske Teplice B    TEAM MAVER</v>
      </c>
      <c r="C14" s="30">
        <f>'15 družstiev Pretek č. 1'!O23</f>
        <v>21.5</v>
      </c>
      <c r="D14" s="31">
        <f>'15 družstiev Pretek č. 1'!P23</f>
        <v>86225</v>
      </c>
      <c r="E14" s="80">
        <f>'15 družstiev Pretek č. 1'!Q23</f>
        <v>3</v>
      </c>
      <c r="F14" s="30">
        <f>'15 družstiev Pretek č. 2'!O23</f>
        <v>23</v>
      </c>
      <c r="G14" s="31">
        <f>'15 družstiev Pretek č. 2'!P23</f>
        <v>102575</v>
      </c>
      <c r="H14" s="80">
        <f>'15 družstiev Pretek č. 2'!Q23</f>
        <v>6</v>
      </c>
      <c r="I14" s="30">
        <f>'15 družstiev Pretek č. 3'!O23</f>
        <v>22</v>
      </c>
      <c r="J14" s="31">
        <f>'15 družstiev Pretek č. 3'!P23</f>
        <v>210900</v>
      </c>
      <c r="K14" s="80">
        <f>'15 družstiev Pretek č. 3'!Q23</f>
        <v>6</v>
      </c>
      <c r="L14" s="30">
        <f>'15 družstiev Pretek č. 4'!O23</f>
        <v>24</v>
      </c>
      <c r="M14" s="31">
        <f>'15 družstiev Pretek č. 4'!P23</f>
        <v>191150</v>
      </c>
      <c r="N14" s="48">
        <f>'15 družstiev Pretek č. 4'!Q23</f>
        <v>7</v>
      </c>
      <c r="O14" s="34">
        <f t="shared" si="0"/>
        <v>90.5</v>
      </c>
      <c r="P14" s="35">
        <f t="shared" si="0"/>
        <v>590850</v>
      </c>
      <c r="Q14" s="33">
        <f t="shared" si="5"/>
        <v>6</v>
      </c>
      <c r="R14" s="52"/>
      <c r="S14" s="1"/>
      <c r="V14" s="29">
        <f t="shared" si="1"/>
        <v>6</v>
      </c>
      <c r="W14">
        <f t="shared" si="2"/>
        <v>4</v>
      </c>
      <c r="X14">
        <f t="shared" si="3"/>
        <v>6.0039999999999996</v>
      </c>
      <c r="AA14">
        <f t="shared" si="4"/>
        <v>6</v>
      </c>
    </row>
    <row r="15" spans="1:27" ht="35.1" customHeight="1" x14ac:dyDescent="0.25">
      <c r="A15" s="6">
        <v>11</v>
      </c>
      <c r="B15" s="105" t="str">
        <f>'15 družstiev Pretek č. 4'!B25</f>
        <v>Veľký Meder</v>
      </c>
      <c r="C15" s="30">
        <f>'15 družstiev Pretek č. 1'!O25</f>
        <v>15</v>
      </c>
      <c r="D15" s="31">
        <f>'15 družstiev Pretek č. 1'!P25</f>
        <v>107775</v>
      </c>
      <c r="E15" s="80">
        <f>'15 družstiev Pretek č. 1'!Q25</f>
        <v>1</v>
      </c>
      <c r="F15" s="30">
        <f>'15 družstiev Pretek č. 2'!O25</f>
        <v>24</v>
      </c>
      <c r="G15" s="31">
        <f>'15 družstiev Pretek č. 2'!P25</f>
        <v>78375</v>
      </c>
      <c r="H15" s="80">
        <f>'15 družstiev Pretek č. 2'!Q25</f>
        <v>7</v>
      </c>
      <c r="I15" s="30">
        <f>'15 družstiev Pretek č. 3'!O25</f>
        <v>20</v>
      </c>
      <c r="J15" s="31">
        <f>'15 družstiev Pretek č. 3'!P25</f>
        <v>211975</v>
      </c>
      <c r="K15" s="80">
        <f>'15 družstiev Pretek č. 3'!Q25</f>
        <v>4</v>
      </c>
      <c r="L15" s="30">
        <f>'15 družstiev Pretek č. 4'!O25</f>
        <v>27</v>
      </c>
      <c r="M15" s="31">
        <f>'15 družstiev Pretek č. 4'!P25</f>
        <v>190900</v>
      </c>
      <c r="N15" s="48">
        <f>'15 družstiev Pretek č. 4'!Q25</f>
        <v>8</v>
      </c>
      <c r="O15" s="34">
        <f t="shared" si="0"/>
        <v>86</v>
      </c>
      <c r="P15" s="35">
        <f t="shared" si="0"/>
        <v>589025</v>
      </c>
      <c r="Q15" s="33">
        <f t="shared" si="5"/>
        <v>3</v>
      </c>
      <c r="R15" s="1"/>
      <c r="S15" s="1"/>
      <c r="V15" s="29">
        <f t="shared" si="1"/>
        <v>3</v>
      </c>
      <c r="W15">
        <f t="shared" si="2"/>
        <v>5</v>
      </c>
      <c r="X15">
        <f t="shared" si="3"/>
        <v>3.0049999999999999</v>
      </c>
      <c r="AA15">
        <f t="shared" si="4"/>
        <v>3</v>
      </c>
    </row>
    <row r="16" spans="1:27" ht="35.1" hidden="1" customHeight="1" thickBot="1" x14ac:dyDescent="0.3">
      <c r="A16" s="104">
        <v>12</v>
      </c>
      <c r="B16" s="137"/>
      <c r="C16" s="30">
        <f>'15 družstiev Pretek č. 1'!O27</f>
        <v>51</v>
      </c>
      <c r="D16" s="31">
        <f>'15 družstiev Pretek č. 1'!P27</f>
        <v>-16</v>
      </c>
      <c r="E16" s="128">
        <f>'15 družstiev Pretek č. 1'!Q27</f>
        <v>12</v>
      </c>
      <c r="F16" s="30">
        <f>'15 družstiev Pretek č. 2'!O27</f>
        <v>51</v>
      </c>
      <c r="G16" s="31">
        <f>'15 družstiev Pretek č. 2'!P27</f>
        <v>-16</v>
      </c>
      <c r="H16" s="128">
        <f>'15 družstiev Pretek č. 2'!Q27</f>
        <v>12</v>
      </c>
      <c r="I16" s="30">
        <f>'15 družstiev Pretek č. 3'!O27</f>
        <v>51</v>
      </c>
      <c r="J16" s="31">
        <f>'15 družstiev Pretek č. 3'!P27</f>
        <v>-16</v>
      </c>
      <c r="K16" s="128">
        <f>'15 družstiev Pretek č. 3'!Q27</f>
        <v>12</v>
      </c>
      <c r="L16" s="30">
        <f>'15 družstiev Pretek č. 4'!O27</f>
        <v>51</v>
      </c>
      <c r="M16" s="31">
        <f>'15 družstiev Pretek č. 4'!P27</f>
        <v>-16</v>
      </c>
      <c r="N16" s="129">
        <f>'15 družstiev Pretek č. 4'!Q27</f>
        <v>12</v>
      </c>
      <c r="O16" s="114">
        <f t="shared" si="0"/>
        <v>204</v>
      </c>
      <c r="P16" s="35">
        <f t="shared" si="0"/>
        <v>-64</v>
      </c>
      <c r="Q16" s="33">
        <f t="shared" si="5"/>
        <v>12</v>
      </c>
      <c r="R16" s="1"/>
      <c r="S16" s="1"/>
      <c r="V16" s="29">
        <f t="shared" si="1"/>
        <v>12</v>
      </c>
      <c r="W16">
        <f t="shared" si="2"/>
        <v>12</v>
      </c>
      <c r="X16">
        <f t="shared" si="3"/>
        <v>12.012</v>
      </c>
      <c r="AA16">
        <f t="shared" si="4"/>
        <v>12</v>
      </c>
    </row>
    <row r="17" spans="1:27" ht="35.1" hidden="1" customHeight="1" thickBot="1" x14ac:dyDescent="0.3">
      <c r="A17" s="104">
        <v>13</v>
      </c>
      <c r="B17" s="137"/>
      <c r="C17" s="30">
        <f>'15 družstiev Pretek č. 1'!O29</f>
        <v>51</v>
      </c>
      <c r="D17" s="30">
        <f>'15 družstiev Pretek č. 1'!P29</f>
        <v>-16</v>
      </c>
      <c r="E17" s="128">
        <f>'15 družstiev Pretek č. 1'!Q29</f>
        <v>12</v>
      </c>
      <c r="F17" s="30">
        <f>'15 družstiev Pretek č. 2'!O29</f>
        <v>51</v>
      </c>
      <c r="G17" s="30">
        <f>'15 družstiev Pretek č. 2'!P29</f>
        <v>-16</v>
      </c>
      <c r="H17" s="128">
        <f>'15 družstiev Pretek č. 2'!Q29</f>
        <v>12</v>
      </c>
      <c r="I17" s="30">
        <f>'15 družstiev Pretek č. 3'!O29</f>
        <v>51</v>
      </c>
      <c r="J17" s="30">
        <f>'15 družstiev Pretek č. 3'!P29</f>
        <v>-16</v>
      </c>
      <c r="K17" s="128">
        <f>'15 družstiev Pretek č. 3'!Q29</f>
        <v>12</v>
      </c>
      <c r="L17" s="30">
        <f>'15 družstiev Pretek č. 4'!O29</f>
        <v>51</v>
      </c>
      <c r="M17" s="30">
        <f>'15 družstiev Pretek č. 4'!P29</f>
        <v>-16</v>
      </c>
      <c r="N17" s="128">
        <f>'15 družstiev Pretek č. 4'!Q29</f>
        <v>12</v>
      </c>
      <c r="O17" s="114">
        <f t="shared" ref="O17:O19" si="6">SUM(C17+F17+I17+L17)</f>
        <v>204</v>
      </c>
      <c r="P17" s="35">
        <f t="shared" ref="P17:P19" si="7">SUM(D17+G17+J17+M17)</f>
        <v>-64</v>
      </c>
      <c r="Q17" s="33">
        <f t="shared" ref="Q17:Q19" si="8">AA17</f>
        <v>12</v>
      </c>
      <c r="R17" s="1"/>
      <c r="S17" s="1"/>
      <c r="V17" s="29">
        <f t="shared" si="1"/>
        <v>12</v>
      </c>
      <c r="W17">
        <f t="shared" si="2"/>
        <v>12</v>
      </c>
      <c r="X17">
        <f t="shared" ref="X17:X19" si="9">V17+W17*0.001</f>
        <v>12.012</v>
      </c>
      <c r="AA17">
        <f t="shared" si="4"/>
        <v>12</v>
      </c>
    </row>
    <row r="18" spans="1:27" ht="35.1" hidden="1" customHeight="1" thickBot="1" x14ac:dyDescent="0.3">
      <c r="A18" s="3">
        <v>14</v>
      </c>
      <c r="B18" s="138"/>
      <c r="C18" s="126">
        <f>'15 družstiev Pretek č. 1'!O31</f>
        <v>51</v>
      </c>
      <c r="D18" s="126">
        <f>'15 družstiev Pretek č. 1'!P31</f>
        <v>-16</v>
      </c>
      <c r="E18" s="37">
        <f>'15 družstiev Pretek č. 1'!Q31</f>
        <v>12</v>
      </c>
      <c r="F18" s="126">
        <f>'15 družstiev Pretek č. 2'!O31</f>
        <v>51</v>
      </c>
      <c r="G18" s="126">
        <f>'15 družstiev Pretek č. 2'!P31</f>
        <v>-16</v>
      </c>
      <c r="H18" s="37">
        <f>'15 družstiev Pretek č. 2'!Q31</f>
        <v>12</v>
      </c>
      <c r="I18" s="126">
        <f>'15 družstiev Pretek č. 3'!O31</f>
        <v>51</v>
      </c>
      <c r="J18" s="126">
        <f>'15 družstiev Pretek č. 3'!P31</f>
        <v>-16</v>
      </c>
      <c r="K18" s="37">
        <f>'15 družstiev Pretek č. 3'!Q31</f>
        <v>12</v>
      </c>
      <c r="L18" s="126">
        <f>'15 družstiev Pretek č. 4'!O31</f>
        <v>51</v>
      </c>
      <c r="M18" s="126">
        <f>'15 družstiev Pretek č. 4'!P31</f>
        <v>-16</v>
      </c>
      <c r="N18" s="37">
        <f>'15 družstiev Pretek č. 4'!Q31</f>
        <v>12</v>
      </c>
      <c r="O18" s="38">
        <f t="shared" si="6"/>
        <v>204</v>
      </c>
      <c r="P18" s="39">
        <f t="shared" si="7"/>
        <v>-64</v>
      </c>
      <c r="Q18" s="81">
        <f t="shared" si="8"/>
        <v>12</v>
      </c>
      <c r="R18" s="1"/>
      <c r="S18" s="1"/>
      <c r="V18" s="29">
        <f t="shared" si="1"/>
        <v>12</v>
      </c>
      <c r="W18">
        <f t="shared" si="2"/>
        <v>12</v>
      </c>
      <c r="X18">
        <f t="shared" si="9"/>
        <v>12.012</v>
      </c>
      <c r="AA18">
        <f t="shared" si="4"/>
        <v>12</v>
      </c>
    </row>
    <row r="19" spans="1:27" ht="35.1" hidden="1" customHeight="1" thickBot="1" x14ac:dyDescent="0.3">
      <c r="A19" s="3">
        <v>15</v>
      </c>
      <c r="B19" s="105" t="str">
        <f>'15 družstiev Pretek č. 4'!B33</f>
        <v>B</v>
      </c>
      <c r="C19" s="44">
        <f>'15 družstiev Pretek č. 1'!O33</f>
        <v>51</v>
      </c>
      <c r="D19" s="44">
        <f>'15 družstiev Pretek č. 1'!P33</f>
        <v>-16</v>
      </c>
      <c r="E19" s="37">
        <f>'15 družstiev Pretek č. 1'!Q33</f>
        <v>12</v>
      </c>
      <c r="F19" s="44">
        <f>'15 družstiev Pretek č. 2'!O33</f>
        <v>51</v>
      </c>
      <c r="G19" s="44">
        <f>'15 družstiev Pretek č. 2'!P33</f>
        <v>-16</v>
      </c>
      <c r="H19" s="37">
        <f>'15 družstiev Pretek č. 2'!Q33</f>
        <v>12</v>
      </c>
      <c r="I19" s="44">
        <f>'15 družstiev Pretek č. 3'!O33</f>
        <v>51</v>
      </c>
      <c r="J19" s="44">
        <f>'15 družstiev Pretek č. 3'!P33</f>
        <v>-16</v>
      </c>
      <c r="K19" s="37">
        <f>'15 družstiev Pretek č. 3'!Q33</f>
        <v>12</v>
      </c>
      <c r="L19" s="44">
        <f>'15 družstiev Pretek č. 4'!O33</f>
        <v>51</v>
      </c>
      <c r="M19" s="44">
        <f>'15 družstiev Pretek č. 4'!P33</f>
        <v>-16</v>
      </c>
      <c r="N19" s="37">
        <f>'15 družstiev Pretek č. 4'!Q33</f>
        <v>12</v>
      </c>
      <c r="O19" s="38">
        <f t="shared" si="6"/>
        <v>204</v>
      </c>
      <c r="P19" s="39">
        <f t="shared" si="7"/>
        <v>-64</v>
      </c>
      <c r="Q19" s="81">
        <f t="shared" si="8"/>
        <v>12</v>
      </c>
      <c r="R19" s="1"/>
      <c r="S19" s="1"/>
      <c r="V19" s="29">
        <f t="shared" si="1"/>
        <v>12</v>
      </c>
      <c r="W19">
        <f t="shared" si="2"/>
        <v>12</v>
      </c>
      <c r="X19">
        <f t="shared" si="9"/>
        <v>12.012</v>
      </c>
      <c r="AA19">
        <f t="shared" si="4"/>
        <v>12</v>
      </c>
    </row>
    <row r="20" spans="1:27" ht="27.75" customHeight="1" x14ac:dyDescent="0.3">
      <c r="A20" s="196" t="s">
        <v>66</v>
      </c>
      <c r="B20" s="196"/>
      <c r="C20" s="196"/>
      <c r="D20" s="196"/>
      <c r="E20" s="196"/>
      <c r="F20" s="196"/>
      <c r="G20" s="196"/>
      <c r="H20" s="196"/>
      <c r="I20" s="196"/>
      <c r="J20" s="196"/>
      <c r="K20" s="196"/>
      <c r="L20" s="196"/>
      <c r="M20" s="196"/>
      <c r="N20" s="196"/>
      <c r="O20" s="196"/>
      <c r="P20" s="196"/>
      <c r="Q20" s="196"/>
      <c r="R20" s="20"/>
      <c r="S20" s="20"/>
    </row>
    <row r="21" spans="1:27" ht="20.100000000000001" customHeight="1" x14ac:dyDescent="0.25">
      <c r="A21" s="1"/>
      <c r="B21" s="1"/>
      <c r="C21" s="1"/>
      <c r="D21" s="1"/>
      <c r="E21" s="1"/>
      <c r="F21" s="1"/>
      <c r="G21" s="1"/>
      <c r="H21" s="1"/>
      <c r="I21" s="1"/>
      <c r="J21" s="1"/>
      <c r="K21" s="1"/>
      <c r="L21" s="1"/>
      <c r="M21" s="1"/>
      <c r="N21" s="1"/>
      <c r="O21" s="1"/>
      <c r="P21" s="1"/>
      <c r="Q21" s="1"/>
      <c r="R21" s="1"/>
      <c r="S21" s="1"/>
    </row>
    <row r="22" spans="1:27" ht="20.100000000000001" customHeight="1" x14ac:dyDescent="0.25"/>
    <row r="23" spans="1:27" ht="20.100000000000001" customHeight="1" x14ac:dyDescent="0.25"/>
    <row r="24" spans="1:27" ht="20.100000000000001" customHeight="1" x14ac:dyDescent="0.25"/>
    <row r="25" spans="1:27" ht="20.100000000000001" customHeight="1" x14ac:dyDescent="0.25"/>
    <row r="26" spans="1:27" ht="20.100000000000001" customHeight="1" x14ac:dyDescent="0.25"/>
    <row r="27" spans="1:27" ht="20.100000000000001" customHeight="1" x14ac:dyDescent="0.25"/>
    <row r="28" spans="1:27" ht="20.100000000000001" customHeight="1" x14ac:dyDescent="0.25"/>
    <row r="29" spans="1:27" ht="20.100000000000001" customHeight="1" x14ac:dyDescent="0.25"/>
  </sheetData>
  <sheetProtection selectLockedCells="1"/>
  <mergeCells count="24">
    <mergeCell ref="A1:Q1"/>
    <mergeCell ref="A2:A4"/>
    <mergeCell ref="B2:B4"/>
    <mergeCell ref="C2:E2"/>
    <mergeCell ref="F2:H2"/>
    <mergeCell ref="I2:K2"/>
    <mergeCell ref="L2:N2"/>
    <mergeCell ref="O2:Q2"/>
    <mergeCell ref="C3:C4"/>
    <mergeCell ref="D3:D4"/>
    <mergeCell ref="Q3:Q4"/>
    <mergeCell ref="A20:Q20"/>
    <mergeCell ref="K3:K4"/>
    <mergeCell ref="L3:L4"/>
    <mergeCell ref="M3:M4"/>
    <mergeCell ref="N3:N4"/>
    <mergeCell ref="O3:O4"/>
    <mergeCell ref="P3:P4"/>
    <mergeCell ref="E3:E4"/>
    <mergeCell ref="F3:F4"/>
    <mergeCell ref="G3:G4"/>
    <mergeCell ref="H3:H4"/>
    <mergeCell ref="I3:I4"/>
    <mergeCell ref="J3:J4"/>
  </mergeCells>
  <printOptions horizontalCentered="1"/>
  <pageMargins left="0.19685039370078741" right="0.19685039370078741" top="0.78740157480314965" bottom="0.39370078740157483" header="0" footer="0"/>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35"/>
  <sheetViews>
    <sheetView showGridLines="0" zoomScale="85" zoomScaleNormal="85" workbookViewId="0">
      <selection activeCell="B15" sqref="B15:B16"/>
    </sheetView>
  </sheetViews>
  <sheetFormatPr defaultRowHeight="13.2" x14ac:dyDescent="0.25"/>
  <cols>
    <col min="1" max="1" width="5" customWidth="1"/>
    <col min="2" max="2" width="22.8867187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554687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53" width="9.109375" customWidth="1"/>
  </cols>
  <sheetData>
    <row r="1" spans="1:52" ht="33.75" customHeight="1" thickBot="1" x14ac:dyDescent="0.3">
      <c r="A1" s="220" t="s">
        <v>162</v>
      </c>
      <c r="B1" s="221"/>
      <c r="C1" s="230" t="s">
        <v>111</v>
      </c>
      <c r="D1" s="231"/>
      <c r="E1" s="231"/>
      <c r="F1" s="231"/>
      <c r="G1" s="231"/>
      <c r="H1" s="231"/>
      <c r="I1" s="231"/>
      <c r="J1" s="232" t="s">
        <v>69</v>
      </c>
      <c r="K1" s="233"/>
      <c r="L1" s="233"/>
      <c r="M1" s="233"/>
      <c r="N1" s="232" t="s">
        <v>70</v>
      </c>
      <c r="O1" s="233"/>
      <c r="P1" s="233"/>
      <c r="Q1" s="234"/>
      <c r="T1" s="222" t="s">
        <v>44</v>
      </c>
      <c r="U1" s="223"/>
      <c r="V1" s="224"/>
    </row>
    <row r="2" spans="1:52" ht="20.25" customHeight="1" x14ac:dyDescent="0.25">
      <c r="A2" s="225"/>
      <c r="B2" s="226" t="s">
        <v>18</v>
      </c>
      <c r="C2" s="227" t="s">
        <v>4</v>
      </c>
      <c r="D2" s="228"/>
      <c r="E2" s="229"/>
      <c r="F2" s="227" t="s">
        <v>5</v>
      </c>
      <c r="G2" s="228"/>
      <c r="H2" s="229"/>
      <c r="I2" s="227" t="s">
        <v>6</v>
      </c>
      <c r="J2" s="228"/>
      <c r="K2" s="229"/>
      <c r="L2" s="227" t="s">
        <v>7</v>
      </c>
      <c r="M2" s="228"/>
      <c r="N2" s="228"/>
      <c r="O2" s="210" t="s">
        <v>13</v>
      </c>
      <c r="P2" s="210" t="s">
        <v>14</v>
      </c>
      <c r="Q2" s="213" t="s">
        <v>11</v>
      </c>
      <c r="T2" s="214" t="s">
        <v>45</v>
      </c>
      <c r="U2" s="216" t="s">
        <v>46</v>
      </c>
      <c r="V2" s="218" t="s">
        <v>1</v>
      </c>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row>
    <row r="3" spans="1:52" ht="15.9" customHeight="1" x14ac:dyDescent="0.25">
      <c r="A3" s="225"/>
      <c r="B3" s="226"/>
      <c r="C3" s="204" t="s">
        <v>8</v>
      </c>
      <c r="D3" s="205"/>
      <c r="E3" s="206"/>
      <c r="F3" s="204" t="s">
        <v>8</v>
      </c>
      <c r="G3" s="205"/>
      <c r="H3" s="206"/>
      <c r="I3" s="204" t="s">
        <v>8</v>
      </c>
      <c r="J3" s="205"/>
      <c r="K3" s="206"/>
      <c r="L3" s="204" t="s">
        <v>8</v>
      </c>
      <c r="M3" s="205"/>
      <c r="N3" s="205"/>
      <c r="O3" s="211"/>
      <c r="P3" s="211"/>
      <c r="Q3" s="213"/>
      <c r="T3" s="214"/>
      <c r="U3" s="216"/>
      <c r="V3" s="218"/>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row>
    <row r="4" spans="1:52" ht="15.9" customHeight="1" thickBot="1" x14ac:dyDescent="0.3">
      <c r="A4" s="225"/>
      <c r="B4" s="226"/>
      <c r="C4" s="40" t="s">
        <v>9</v>
      </c>
      <c r="D4" s="41" t="s">
        <v>10</v>
      </c>
      <c r="E4" s="42" t="s">
        <v>0</v>
      </c>
      <c r="F4" s="40" t="s">
        <v>9</v>
      </c>
      <c r="G4" s="41" t="s">
        <v>10</v>
      </c>
      <c r="H4" s="42" t="s">
        <v>0</v>
      </c>
      <c r="I4" s="40" t="s">
        <v>9</v>
      </c>
      <c r="J4" s="41" t="s">
        <v>10</v>
      </c>
      <c r="K4" s="42" t="s">
        <v>0</v>
      </c>
      <c r="L4" s="40" t="s">
        <v>9</v>
      </c>
      <c r="M4" s="41" t="s">
        <v>10</v>
      </c>
      <c r="N4" s="43" t="s">
        <v>0</v>
      </c>
      <c r="O4" s="212"/>
      <c r="P4" s="212"/>
      <c r="Q4" s="213"/>
      <c r="T4" s="215"/>
      <c r="U4" s="217"/>
      <c r="V4" s="219"/>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row>
    <row r="5" spans="1:52" ht="19.5" customHeight="1" x14ac:dyDescent="0.25">
      <c r="A5" s="186">
        <v>1</v>
      </c>
      <c r="B5" s="207" t="s">
        <v>167</v>
      </c>
      <c r="C5" s="190"/>
      <c r="D5" s="209"/>
      <c r="E5" s="46"/>
      <c r="F5" s="190"/>
      <c r="G5" s="209"/>
      <c r="H5" s="46"/>
      <c r="I5" s="190"/>
      <c r="J5" s="209"/>
      <c r="K5" s="46"/>
      <c r="L5" s="190"/>
      <c r="M5" s="191"/>
      <c r="N5" s="46"/>
      <c r="O5" s="192">
        <f>SUM(E6+H6+K6+N6)</f>
        <v>0</v>
      </c>
      <c r="P5" s="182">
        <f>SUM(D6+G6+J6+M6)</f>
        <v>0</v>
      </c>
      <c r="Q5" s="184">
        <f>AD6</f>
        <v>1</v>
      </c>
      <c r="T5" s="180">
        <f>O5+'15 družstiev Pretek č. 1'!O5+'15 družstiev Pretek č. 2'!O5+'15 družstiev Pretek č. 3'!O5+'15 družstiev Pretek č. 4'!O5</f>
        <v>138</v>
      </c>
      <c r="U5" s="182">
        <f>P5+'15 družstiev Pretek č. 1'!P5+'15 družstiev Pretek č. 2'!P5+'15 družstiev Pretek č. 3'!P5+'15 družstiev Pretek č. 4'!P5</f>
        <v>434750</v>
      </c>
      <c r="V5" s="184">
        <f>AZ6</f>
        <v>11</v>
      </c>
      <c r="Y5" s="200" t="s">
        <v>20</v>
      </c>
      <c r="Z5" s="201"/>
      <c r="AA5" s="201"/>
      <c r="AB5" s="201"/>
      <c r="AC5" s="201"/>
      <c r="AD5" s="202"/>
      <c r="AE5" s="200" t="s">
        <v>21</v>
      </c>
      <c r="AF5" s="201"/>
      <c r="AG5" s="201"/>
      <c r="AH5" s="202"/>
      <c r="AI5" s="200" t="s">
        <v>22</v>
      </c>
      <c r="AJ5" s="201"/>
      <c r="AK5" s="201"/>
      <c r="AL5" s="202"/>
      <c r="AM5" s="200" t="s">
        <v>23</v>
      </c>
      <c r="AN5" s="201"/>
      <c r="AO5" s="201"/>
      <c r="AP5" s="202"/>
      <c r="AQ5" s="200" t="s">
        <v>24</v>
      </c>
      <c r="AR5" s="201"/>
      <c r="AS5" s="201"/>
      <c r="AT5" s="202"/>
      <c r="AU5" s="17" t="s">
        <v>47</v>
      </c>
    </row>
    <row r="6" spans="1:52" ht="19.5" customHeight="1" thickBot="1" x14ac:dyDescent="0.3">
      <c r="A6" s="187"/>
      <c r="B6" s="208"/>
      <c r="C6" s="21"/>
      <c r="D6" s="22"/>
      <c r="E6" s="23">
        <f>IF(ISBLANK(D6),0,IF(ISBLANK(C5),0,IF(E5 = "D",MAX($A$5:$A$34) + 2,AH6)))</f>
        <v>0</v>
      </c>
      <c r="F6" s="21"/>
      <c r="G6" s="22"/>
      <c r="H6" s="23">
        <f>IF(ISBLANK(G6),0,IF(ISBLANK(F5),0,IF(H5 = "D",MAX($A$5:$A$34) + 2,AL6)))</f>
        <v>0</v>
      </c>
      <c r="I6" s="21"/>
      <c r="J6" s="22"/>
      <c r="K6" s="23">
        <f>IF(ISBLANK(J6),0,IF(ISBLANK(I5),0,IF(K5 = "D",MAX($A$5:$A$34) + 2,AP6)))</f>
        <v>0</v>
      </c>
      <c r="L6" s="21"/>
      <c r="M6" s="22"/>
      <c r="N6" s="23">
        <f>IF(ISBLANK(M6),0,IF(ISBLANK(L5),0,IF(N5 = "D",MAX($A$5:$A$34) + 2,AT6)))</f>
        <v>0</v>
      </c>
      <c r="O6" s="193"/>
      <c r="P6" s="183"/>
      <c r="Q6" s="185"/>
      <c r="T6" s="181"/>
      <c r="U6" s="183"/>
      <c r="V6" s="185"/>
      <c r="Y6" s="10">
        <f>O5</f>
        <v>0</v>
      </c>
      <c r="Z6" s="9">
        <f>P5</f>
        <v>0</v>
      </c>
      <c r="AA6">
        <f>RANK(Y6,$Y$6:$Y$20,1)</f>
        <v>1</v>
      </c>
      <c r="AB6">
        <f>RANK(Z6,$Z$6:$Z$20,0)</f>
        <v>1</v>
      </c>
      <c r="AC6">
        <f>AA6+AB6*0.00001</f>
        <v>1.0000100000000001</v>
      </c>
      <c r="AD6" s="19">
        <f>RANK(AC6,$AC$6:$AC$20,1)</f>
        <v>1</v>
      </c>
      <c r="AE6" s="14">
        <f>D6</f>
        <v>0</v>
      </c>
      <c r="AF6" s="15">
        <f t="shared" ref="AF6:AF17" si="0">IF(AE6=0,MAX($A$5:$A$46) +1,IF(D5="d",MAX($A$5:$A$46) +2,RANK(AE6,$AE$6:$AE$20,0)))</f>
        <v>16</v>
      </c>
      <c r="AG6">
        <f>COUNTIF($AF$6:$AF$20,AF6)</f>
        <v>11</v>
      </c>
      <c r="AH6" s="18">
        <f t="shared" ref="AH6:AH20" si="1">IF(AE6=0,MAX($A$5:$A$46) +1,IF(AG6 &gt; 1,IF(MOD(AG6,2) = 0,(AF6*AG6+AG6-1)/AG6,(AF6*AG6+AG6)/AG6),IF(AG6=1,AF6,(AF6*AG6+AG6-1)/AG6)))</f>
        <v>16</v>
      </c>
      <c r="AI6" s="14">
        <f>G6</f>
        <v>0</v>
      </c>
      <c r="AJ6">
        <f t="shared" ref="AJ6:AJ20" si="2">IF(AI6=0,MAX($A$5:$A$46) +1,IF(G5="d",MAX($A$5:$A$46) +2,RANK(AI6,$AI$6:$AI$20,0)))</f>
        <v>16</v>
      </c>
      <c r="AK6">
        <f>COUNTIF($AJ$6:$AJ$20,AJ6)</f>
        <v>11</v>
      </c>
      <c r="AL6" s="18">
        <f t="shared" ref="AL6:AL20" si="3">IF(AI6=0,MAX($A$5:$A$46) +1,IF(AK6 &gt; 1,IF(MOD(AK6,2) = 0,(AJ6*AK6+AK6-1)/AK6,(AJ6*AK6+AK6)/AK6),IF(AK6=1,AJ6,(AJ6*AK6+AK6-1)/AK6)))</f>
        <v>16</v>
      </c>
      <c r="AM6" s="14">
        <f>J6</f>
        <v>0</v>
      </c>
      <c r="AN6" s="15">
        <f t="shared" ref="AN6:AN20" si="4">IF(AM6=0,MAX($A$5:$A$46) +1,IF(J5="d",MAX($A$5:$A$46) +2,RANK(AM6,$AM$6:$AM$20,0)))</f>
        <v>16</v>
      </c>
      <c r="AO6">
        <f>COUNTIF($AN$6:$AN$20,AN6)</f>
        <v>11</v>
      </c>
      <c r="AP6" s="18">
        <f t="shared" ref="AP6:AP20" si="5">IF(AM6=0,MAX($A$5:$A$46) +1,IF(AO6 &gt; 1,IF(MOD(AO6,2) = 0,(AN6*AO6+AO6-1)/AO6,(AN6*AO6+AO6)/AO6),IF(AO6=1,AN6,(AN6*AO6+AO6-1)/AO6)))</f>
        <v>16</v>
      </c>
      <c r="AQ6" s="14">
        <f>M6</f>
        <v>0</v>
      </c>
      <c r="AR6" s="15">
        <f t="shared" ref="AR6:AR20" si="6">IF(AQ6=0,MAX($A$5:$A$46) +1,IF(M5="d",MAX($A$5:$A$46) +2,RANK(AQ6,$AQ$6:$AQ$20,0)))</f>
        <v>16</v>
      </c>
      <c r="AS6">
        <f>COUNTIF($AR$6:$AR$20,AR6)</f>
        <v>11</v>
      </c>
      <c r="AT6" s="18">
        <f>IF(AQ6=0,MAX($A$5:$A$46) +1,IF(AS6 &gt; 1,IF(MOD(AS6,2) = 0,(AR6*AS6+AS6-1)/AS6,(AR6*AS6+AS6)/AS6),IF(AS6=1,AR6,(AR6*AS6+AS6-1)/AS6)))</f>
        <v>16</v>
      </c>
      <c r="AU6" s="9">
        <f>T5</f>
        <v>138</v>
      </c>
      <c r="AV6" s="9">
        <f>U5</f>
        <v>434750</v>
      </c>
      <c r="AW6">
        <f>RANK(AU6,$AU$6:$AU$20,1)</f>
        <v>11</v>
      </c>
      <c r="AX6">
        <f>RANK(AV6,$AV$6:$AV$20,0)</f>
        <v>11</v>
      </c>
      <c r="AY6">
        <f>AW6+AX6*0.00001</f>
        <v>11.000109999999999</v>
      </c>
      <c r="AZ6">
        <f>RANK(AY6,$AY$6:$AY$20,1)</f>
        <v>11</v>
      </c>
    </row>
    <row r="7" spans="1:52" ht="19.5" customHeight="1" x14ac:dyDescent="0.25">
      <c r="A7" s="186">
        <v>2</v>
      </c>
      <c r="B7" s="198" t="s">
        <v>168</v>
      </c>
      <c r="C7" s="190"/>
      <c r="D7" s="191"/>
      <c r="E7" s="46"/>
      <c r="F7" s="190"/>
      <c r="G7" s="191"/>
      <c r="H7" s="46"/>
      <c r="I7" s="190"/>
      <c r="J7" s="191"/>
      <c r="K7" s="46"/>
      <c r="L7" s="190"/>
      <c r="M7" s="191"/>
      <c r="N7" s="46"/>
      <c r="O7" s="192">
        <f>SUM(E8+H8+K8+N8)</f>
        <v>0</v>
      </c>
      <c r="P7" s="182">
        <f>SUM(D8+G8+J8+M8)</f>
        <v>0</v>
      </c>
      <c r="Q7" s="184">
        <f>AD7</f>
        <v>1</v>
      </c>
      <c r="T7" s="180">
        <f>O7+'15 družstiev Pretek č. 1'!O7+'15 družstiev Pretek č. 2'!O7+'15 družstiev Pretek č. 3'!O7+'15 družstiev Pretek č. 4'!O7</f>
        <v>93</v>
      </c>
      <c r="U7" s="182">
        <f>P7+'15 družstiev Pretek č. 1'!P7+'15 družstiev Pretek č. 2'!P7+'15 družstiev Pretek č. 3'!P7+'15 družstiev Pretek č. 4'!P7</f>
        <v>519225</v>
      </c>
      <c r="V7" s="184">
        <f>AZ7</f>
        <v>7</v>
      </c>
      <c r="Y7" s="10">
        <f>O7</f>
        <v>0</v>
      </c>
      <c r="Z7" s="9">
        <f>P7</f>
        <v>0</v>
      </c>
      <c r="AA7">
        <f t="shared" ref="AA7:AA20" si="7">RANK(Y7,$Y$6:$Y$20,1)</f>
        <v>1</v>
      </c>
      <c r="AB7">
        <f t="shared" ref="AB7:AB20" si="8">RANK(Z7,$Z$6:$Z$20,0)</f>
        <v>1</v>
      </c>
      <c r="AC7">
        <f t="shared" ref="AC7:AC20" si="9">AA7+AB7*0.00001</f>
        <v>1.0000100000000001</v>
      </c>
      <c r="AD7" s="19">
        <f t="shared" ref="AD7:AD20" si="10">RANK(AC7,$AC$6:$AC$20,1)</f>
        <v>1</v>
      </c>
      <c r="AE7" s="14">
        <f>D8</f>
        <v>0</v>
      </c>
      <c r="AF7" s="15">
        <f t="shared" si="0"/>
        <v>16</v>
      </c>
      <c r="AG7">
        <f t="shared" ref="AG7:AG20" si="11">COUNTIF($AF$6:$AF$20,AF7)</f>
        <v>11</v>
      </c>
      <c r="AH7" s="18">
        <f t="shared" si="1"/>
        <v>16</v>
      </c>
      <c r="AI7" s="14">
        <f>G8</f>
        <v>0</v>
      </c>
      <c r="AJ7">
        <f t="shared" si="2"/>
        <v>16</v>
      </c>
      <c r="AK7">
        <f t="shared" ref="AK7:AK20" si="12">COUNTIF($AJ$6:$AJ$20,AJ7)</f>
        <v>11</v>
      </c>
      <c r="AL7" s="18">
        <f t="shared" si="3"/>
        <v>16</v>
      </c>
      <c r="AM7" s="14">
        <f>J8</f>
        <v>0</v>
      </c>
      <c r="AN7" s="15">
        <f t="shared" si="4"/>
        <v>16</v>
      </c>
      <c r="AO7">
        <f t="shared" ref="AO7:AO20" si="13">COUNTIF($AN$6:$AN$20,AN7)</f>
        <v>11</v>
      </c>
      <c r="AP7" s="18">
        <f t="shared" si="5"/>
        <v>16</v>
      </c>
      <c r="AQ7" s="14">
        <f>M8</f>
        <v>0</v>
      </c>
      <c r="AR7" s="15">
        <f t="shared" si="6"/>
        <v>16</v>
      </c>
      <c r="AS7">
        <f t="shared" ref="AS7:AS20" si="14">COUNTIF($AR$6:$AR$20,AR7)</f>
        <v>11</v>
      </c>
      <c r="AT7" s="18">
        <f t="shared" ref="AT7:AT20" si="15">IF(AQ7=0,MAX($A$5:$A$46) +1,IF(AS7 &gt; 1,IF(MOD(AS7,2) = 0,(AR7*AS7+AS7-1)/AS7,(AR7*AS7+AS7)/AS7),IF(AS7=1,AR7,(AR7*AS7+AS7-1)/AS7)))</f>
        <v>16</v>
      </c>
      <c r="AU7" s="9">
        <f>T7</f>
        <v>93</v>
      </c>
      <c r="AV7" s="9">
        <f>U7</f>
        <v>519225</v>
      </c>
      <c r="AW7">
        <f t="shared" ref="AW7:AW20" si="16">RANK(AU7,$AU$6:$AU$20,1)</f>
        <v>7</v>
      </c>
      <c r="AX7">
        <f t="shared" ref="AX7:AX20" si="17">RANK(AV7,$AV$6:$AV$20,0)</f>
        <v>8</v>
      </c>
      <c r="AY7">
        <f t="shared" ref="AY7:AY20" si="18">AW7+AX7*0.00001</f>
        <v>7.0000799999999996</v>
      </c>
      <c r="AZ7">
        <f t="shared" ref="AZ7:AZ20" si="19">RANK(AY7,$AY$6:$AY$20,1)</f>
        <v>7</v>
      </c>
    </row>
    <row r="8" spans="1:52" ht="19.5" customHeight="1" thickBot="1" x14ac:dyDescent="0.3">
      <c r="A8" s="187"/>
      <c r="B8" s="199"/>
      <c r="C8" s="21"/>
      <c r="D8" s="22"/>
      <c r="E8" s="23">
        <f>IF(ISBLANK(D8),0,IF(ISBLANK(C7),0,IF(E7 = "D",MAX($A$5:$A$34) + 2,AH7)))</f>
        <v>0</v>
      </c>
      <c r="F8" s="21"/>
      <c r="G8" s="22"/>
      <c r="H8" s="23">
        <f>IF(ISBLANK(G8),0,IF(ISBLANK(F7),0,IF(H7 = "D",MAX($A$5:$A$34) + 2,AL7)))</f>
        <v>0</v>
      </c>
      <c r="I8" s="21"/>
      <c r="J8" s="22"/>
      <c r="K8" s="23">
        <f>IF(ISBLANK(J8),0,IF(ISBLANK(I7),0,IF(K7 = "D",MAX($A$5:$A$34) + 2,AP7)))</f>
        <v>0</v>
      </c>
      <c r="L8" s="21"/>
      <c r="M8" s="22"/>
      <c r="N8" s="23">
        <f>IF(ISBLANK(M8),0,IF(ISBLANK(L7),0,IF(N7 = "D",MAX($A$5:$A$34) + 2,AT7)))</f>
        <v>0</v>
      </c>
      <c r="O8" s="193"/>
      <c r="P8" s="183"/>
      <c r="Q8" s="185"/>
      <c r="T8" s="181"/>
      <c r="U8" s="183"/>
      <c r="V8" s="185"/>
      <c r="Y8" s="10">
        <f>O9</f>
        <v>0</v>
      </c>
      <c r="Z8" s="9">
        <f>P9</f>
        <v>0</v>
      </c>
      <c r="AA8">
        <f t="shared" si="7"/>
        <v>1</v>
      </c>
      <c r="AB8">
        <f t="shared" si="8"/>
        <v>1</v>
      </c>
      <c r="AC8">
        <f t="shared" si="9"/>
        <v>1.0000100000000001</v>
      </c>
      <c r="AD8" s="19">
        <f t="shared" si="10"/>
        <v>1</v>
      </c>
      <c r="AE8" s="14">
        <f>D10</f>
        <v>0</v>
      </c>
      <c r="AF8" s="15">
        <f t="shared" si="0"/>
        <v>16</v>
      </c>
      <c r="AG8">
        <f t="shared" si="11"/>
        <v>11</v>
      </c>
      <c r="AH8" s="18">
        <f t="shared" si="1"/>
        <v>16</v>
      </c>
      <c r="AI8" s="14">
        <f>G10</f>
        <v>0</v>
      </c>
      <c r="AJ8">
        <f t="shared" si="2"/>
        <v>16</v>
      </c>
      <c r="AK8">
        <f t="shared" si="12"/>
        <v>11</v>
      </c>
      <c r="AL8" s="18">
        <f t="shared" si="3"/>
        <v>16</v>
      </c>
      <c r="AM8" s="14">
        <f>J10</f>
        <v>0</v>
      </c>
      <c r="AN8" s="15">
        <f t="shared" si="4"/>
        <v>16</v>
      </c>
      <c r="AO8">
        <f t="shared" si="13"/>
        <v>11</v>
      </c>
      <c r="AP8" s="18">
        <f t="shared" si="5"/>
        <v>16</v>
      </c>
      <c r="AQ8" s="14">
        <f>M10</f>
        <v>0</v>
      </c>
      <c r="AR8" s="15">
        <f t="shared" si="6"/>
        <v>16</v>
      </c>
      <c r="AS8">
        <f t="shared" si="14"/>
        <v>11</v>
      </c>
      <c r="AT8" s="18">
        <f t="shared" si="15"/>
        <v>16</v>
      </c>
      <c r="AU8" s="9">
        <f>T9</f>
        <v>87</v>
      </c>
      <c r="AV8" s="9">
        <f>U9</f>
        <v>581500</v>
      </c>
      <c r="AW8">
        <f t="shared" si="16"/>
        <v>4</v>
      </c>
      <c r="AX8">
        <f t="shared" si="17"/>
        <v>6</v>
      </c>
      <c r="AY8">
        <f t="shared" si="18"/>
        <v>4.0000600000000004</v>
      </c>
      <c r="AZ8">
        <f t="shared" si="19"/>
        <v>4</v>
      </c>
    </row>
    <row r="9" spans="1:52" ht="19.5" customHeight="1" x14ac:dyDescent="0.25">
      <c r="A9" s="197">
        <v>3</v>
      </c>
      <c r="B9" s="198" t="s">
        <v>172</v>
      </c>
      <c r="C9" s="190"/>
      <c r="D9" s="191"/>
      <c r="E9" s="46"/>
      <c r="F9" s="190"/>
      <c r="G9" s="191"/>
      <c r="H9" s="46"/>
      <c r="I9" s="190"/>
      <c r="J9" s="191"/>
      <c r="K9" s="46"/>
      <c r="L9" s="190"/>
      <c r="M9" s="191"/>
      <c r="N9" s="46"/>
      <c r="O9" s="192">
        <f>SUM(E10+H10+K10+N10)</f>
        <v>0</v>
      </c>
      <c r="P9" s="182">
        <f>SUM(D10+G10+J10+M10)</f>
        <v>0</v>
      </c>
      <c r="Q9" s="184">
        <f>AD8</f>
        <v>1</v>
      </c>
      <c r="T9" s="180">
        <f>O9+'15 družstiev Pretek č. 1'!O9+'15 družstiev Pretek č. 2'!O9+'15 družstiev Pretek č. 3'!O9+'15 družstiev Pretek č. 4'!O9</f>
        <v>87</v>
      </c>
      <c r="U9" s="182">
        <f>P9+'15 družstiev Pretek č. 1'!P9+'15 družstiev Pretek č. 2'!P9+'15 družstiev Pretek č. 3'!P9+'15 družstiev Pretek č. 4'!P9</f>
        <v>581500</v>
      </c>
      <c r="V9" s="184">
        <f>AZ8</f>
        <v>4</v>
      </c>
      <c r="Y9" s="10">
        <f>O11</f>
        <v>0</v>
      </c>
      <c r="Z9" s="9">
        <f>P11</f>
        <v>0</v>
      </c>
      <c r="AA9">
        <f t="shared" si="7"/>
        <v>1</v>
      </c>
      <c r="AB9">
        <f t="shared" si="8"/>
        <v>1</v>
      </c>
      <c r="AC9">
        <f t="shared" si="9"/>
        <v>1.0000100000000001</v>
      </c>
      <c r="AD9" s="19">
        <f t="shared" si="10"/>
        <v>1</v>
      </c>
      <c r="AE9" s="14">
        <f>D12</f>
        <v>0</v>
      </c>
      <c r="AF9" s="15">
        <f t="shared" si="0"/>
        <v>16</v>
      </c>
      <c r="AG9">
        <f t="shared" si="11"/>
        <v>11</v>
      </c>
      <c r="AH9" s="18">
        <f t="shared" si="1"/>
        <v>16</v>
      </c>
      <c r="AI9" s="14">
        <f>G12</f>
        <v>0</v>
      </c>
      <c r="AJ9">
        <f t="shared" si="2"/>
        <v>16</v>
      </c>
      <c r="AK9">
        <f t="shared" si="12"/>
        <v>11</v>
      </c>
      <c r="AL9" s="18">
        <f t="shared" si="3"/>
        <v>16</v>
      </c>
      <c r="AM9" s="14">
        <f>J12</f>
        <v>0</v>
      </c>
      <c r="AN9" s="15">
        <f t="shared" si="4"/>
        <v>16</v>
      </c>
      <c r="AO9">
        <f t="shared" si="13"/>
        <v>11</v>
      </c>
      <c r="AP9" s="18">
        <f t="shared" si="5"/>
        <v>16</v>
      </c>
      <c r="AQ9" s="14">
        <f>M12</f>
        <v>0</v>
      </c>
      <c r="AR9" s="15">
        <f t="shared" si="6"/>
        <v>16</v>
      </c>
      <c r="AS9">
        <f t="shared" si="14"/>
        <v>11</v>
      </c>
      <c r="AT9" s="18">
        <f t="shared" si="15"/>
        <v>16</v>
      </c>
      <c r="AU9" s="9">
        <f>T11</f>
        <v>79</v>
      </c>
      <c r="AV9" s="9">
        <f>U11</f>
        <v>635100</v>
      </c>
      <c r="AW9">
        <f t="shared" si="16"/>
        <v>1</v>
      </c>
      <c r="AX9">
        <f t="shared" si="17"/>
        <v>1</v>
      </c>
      <c r="AY9">
        <f t="shared" si="18"/>
        <v>1.0000100000000001</v>
      </c>
      <c r="AZ9">
        <f t="shared" si="19"/>
        <v>1</v>
      </c>
    </row>
    <row r="10" spans="1:52" ht="19.5" customHeight="1" thickBot="1" x14ac:dyDescent="0.3">
      <c r="A10" s="197"/>
      <c r="B10" s="199"/>
      <c r="C10" s="21"/>
      <c r="D10" s="22"/>
      <c r="E10" s="23">
        <f>IF(ISBLANK(D10),0,IF(ISBLANK(C9),0,IF(E9 = "D",MAX($A$5:$A$34) + 2,AH8)))</f>
        <v>0</v>
      </c>
      <c r="F10" s="21"/>
      <c r="G10" s="22"/>
      <c r="H10" s="23">
        <f>IF(ISBLANK(G10),0,IF(ISBLANK(F9),0,IF(H9 = "D",MAX($A$5:$A$34) + 2,AL8)))</f>
        <v>0</v>
      </c>
      <c r="I10" s="21"/>
      <c r="J10" s="22"/>
      <c r="K10" s="23">
        <f>IF(ISBLANK(J10),0,IF(ISBLANK(I9),0,IF(K9 = "D",MAX($A$5:$A$34) + 2,AP8)))</f>
        <v>0</v>
      </c>
      <c r="L10" s="21"/>
      <c r="M10" s="22"/>
      <c r="N10" s="23">
        <f>IF(ISBLANK(M10),0,IF(ISBLANK(L9),0,IF(N9 = "D",MAX($A$5:$A$34) + 2,AT8)))</f>
        <v>0</v>
      </c>
      <c r="O10" s="193"/>
      <c r="P10" s="183"/>
      <c r="Q10" s="185"/>
      <c r="T10" s="181"/>
      <c r="U10" s="183"/>
      <c r="V10" s="185"/>
      <c r="Y10" s="10">
        <f>O13</f>
        <v>0</v>
      </c>
      <c r="Z10" s="9">
        <f>P13</f>
        <v>0</v>
      </c>
      <c r="AA10">
        <f t="shared" si="7"/>
        <v>1</v>
      </c>
      <c r="AB10">
        <f t="shared" si="8"/>
        <v>1</v>
      </c>
      <c r="AC10">
        <f t="shared" si="9"/>
        <v>1.0000100000000001</v>
      </c>
      <c r="AD10" s="19">
        <f t="shared" si="10"/>
        <v>1</v>
      </c>
      <c r="AE10" s="14">
        <f>D14</f>
        <v>0</v>
      </c>
      <c r="AF10" s="15">
        <f t="shared" si="0"/>
        <v>16</v>
      </c>
      <c r="AG10">
        <f t="shared" si="11"/>
        <v>11</v>
      </c>
      <c r="AH10" s="18">
        <f t="shared" si="1"/>
        <v>16</v>
      </c>
      <c r="AI10" s="14">
        <f>G14</f>
        <v>0</v>
      </c>
      <c r="AJ10">
        <f t="shared" si="2"/>
        <v>16</v>
      </c>
      <c r="AK10">
        <f t="shared" si="12"/>
        <v>11</v>
      </c>
      <c r="AL10" s="18">
        <f t="shared" si="3"/>
        <v>16</v>
      </c>
      <c r="AM10" s="14">
        <f>J14</f>
        <v>0</v>
      </c>
      <c r="AN10" s="15">
        <f t="shared" si="4"/>
        <v>16</v>
      </c>
      <c r="AO10">
        <f t="shared" si="13"/>
        <v>11</v>
      </c>
      <c r="AP10" s="18">
        <f t="shared" si="5"/>
        <v>16</v>
      </c>
      <c r="AQ10" s="14">
        <f>M14</f>
        <v>0</v>
      </c>
      <c r="AR10" s="15">
        <f t="shared" si="6"/>
        <v>16</v>
      </c>
      <c r="AS10">
        <f t="shared" si="14"/>
        <v>11</v>
      </c>
      <c r="AT10" s="18">
        <f t="shared" si="15"/>
        <v>16</v>
      </c>
      <c r="AU10" s="9">
        <f>T13</f>
        <v>90</v>
      </c>
      <c r="AV10" s="9">
        <f>U13</f>
        <v>612600</v>
      </c>
      <c r="AW10">
        <f t="shared" si="16"/>
        <v>5</v>
      </c>
      <c r="AX10">
        <f t="shared" si="17"/>
        <v>2</v>
      </c>
      <c r="AY10">
        <f t="shared" si="18"/>
        <v>5.0000200000000001</v>
      </c>
      <c r="AZ10">
        <f t="shared" si="19"/>
        <v>5</v>
      </c>
    </row>
    <row r="11" spans="1:52" ht="19.5" customHeight="1" x14ac:dyDescent="0.25">
      <c r="A11" s="186">
        <v>4</v>
      </c>
      <c r="B11" s="198" t="s">
        <v>192</v>
      </c>
      <c r="C11" s="190"/>
      <c r="D11" s="191"/>
      <c r="E11" s="46"/>
      <c r="F11" s="190"/>
      <c r="G11" s="191"/>
      <c r="H11" s="46"/>
      <c r="I11" s="190"/>
      <c r="J11" s="191"/>
      <c r="K11" s="46"/>
      <c r="L11" s="190"/>
      <c r="M11" s="191"/>
      <c r="N11" s="46"/>
      <c r="O11" s="192">
        <f>SUM(E12+H12+K12+N12)</f>
        <v>0</v>
      </c>
      <c r="P11" s="182">
        <f>SUM(D12+G12+J12+M12)</f>
        <v>0</v>
      </c>
      <c r="Q11" s="184">
        <f>AD9</f>
        <v>1</v>
      </c>
      <c r="T11" s="180">
        <f>O11+'15 družstiev Pretek č. 1'!O11+'15 družstiev Pretek č. 2'!O11+'15 družstiev Pretek č. 3'!O11+'15 družstiev Pretek č. 4'!O11</f>
        <v>79</v>
      </c>
      <c r="U11" s="182">
        <f>P11+'15 družstiev Pretek č. 1'!P11+'15 družstiev Pretek č. 2'!P11+'15 družstiev Pretek č. 3'!P11+'15 družstiev Pretek č. 4'!P11</f>
        <v>635100</v>
      </c>
      <c r="V11" s="184">
        <f>AZ9</f>
        <v>1</v>
      </c>
      <c r="Y11" s="10">
        <f>O15</f>
        <v>0</v>
      </c>
      <c r="Z11" s="9">
        <f>P15</f>
        <v>0</v>
      </c>
      <c r="AA11">
        <f t="shared" si="7"/>
        <v>1</v>
      </c>
      <c r="AB11">
        <f t="shared" si="8"/>
        <v>1</v>
      </c>
      <c r="AC11">
        <f t="shared" si="9"/>
        <v>1.0000100000000001</v>
      </c>
      <c r="AD11" s="19">
        <f t="shared" si="10"/>
        <v>1</v>
      </c>
      <c r="AE11" s="14">
        <f>D16</f>
        <v>0</v>
      </c>
      <c r="AF11" s="15">
        <f t="shared" si="0"/>
        <v>16</v>
      </c>
      <c r="AG11">
        <f t="shared" si="11"/>
        <v>11</v>
      </c>
      <c r="AH11" s="18">
        <f t="shared" si="1"/>
        <v>16</v>
      </c>
      <c r="AI11" s="14">
        <f>G16</f>
        <v>0</v>
      </c>
      <c r="AJ11">
        <f t="shared" si="2"/>
        <v>16</v>
      </c>
      <c r="AK11">
        <f t="shared" si="12"/>
        <v>11</v>
      </c>
      <c r="AL11" s="18">
        <f t="shared" si="3"/>
        <v>16</v>
      </c>
      <c r="AM11" s="14">
        <f>J16</f>
        <v>0</v>
      </c>
      <c r="AN11" s="15">
        <f t="shared" si="4"/>
        <v>16</v>
      </c>
      <c r="AO11">
        <f t="shared" si="13"/>
        <v>11</v>
      </c>
      <c r="AP11" s="18">
        <f t="shared" si="5"/>
        <v>16</v>
      </c>
      <c r="AQ11" s="14">
        <f>M16</f>
        <v>0</v>
      </c>
      <c r="AR11" s="15">
        <f t="shared" si="6"/>
        <v>16</v>
      </c>
      <c r="AS11">
        <f t="shared" si="14"/>
        <v>11</v>
      </c>
      <c r="AT11" s="18">
        <f t="shared" si="15"/>
        <v>16</v>
      </c>
      <c r="AU11" s="9">
        <f>T15</f>
        <v>99</v>
      </c>
      <c r="AV11" s="9">
        <f>U15</f>
        <v>508400</v>
      </c>
      <c r="AW11">
        <f t="shared" si="16"/>
        <v>8</v>
      </c>
      <c r="AX11">
        <f t="shared" si="17"/>
        <v>9</v>
      </c>
      <c r="AY11">
        <f t="shared" si="18"/>
        <v>8.0000900000000001</v>
      </c>
      <c r="AZ11">
        <f t="shared" si="19"/>
        <v>8</v>
      </c>
    </row>
    <row r="12" spans="1:52" ht="19.5" customHeight="1" thickBot="1" x14ac:dyDescent="0.3">
      <c r="A12" s="187"/>
      <c r="B12" s="199"/>
      <c r="C12" s="21"/>
      <c r="D12" s="22"/>
      <c r="E12" s="23">
        <f>IF(ISBLANK(D12),0,IF(ISBLANK(C11),0,IF(E11 = "D",MAX($A$5:$A$34) + 2,AH9)))</f>
        <v>0</v>
      </c>
      <c r="F12" s="21"/>
      <c r="G12" s="22"/>
      <c r="H12" s="23">
        <f>IF(ISBLANK(G12),0,IF(ISBLANK(F11),0,IF(H11 = "D",MAX($A$5:$A$34) + 2,AL9)))</f>
        <v>0</v>
      </c>
      <c r="I12" s="21"/>
      <c r="J12" s="22"/>
      <c r="K12" s="23">
        <f>IF(ISBLANK(J12),0,IF(ISBLANK(I11),0,IF(K11 = "D",MAX($A$5:$A$34) + 2,AP9)))</f>
        <v>0</v>
      </c>
      <c r="L12" s="21"/>
      <c r="M12" s="22"/>
      <c r="N12" s="23">
        <f>IF(ISBLANK(M12),0,IF(ISBLANK(L11),0,IF(N11 = "D",MAX($A$5:$A$34) + 2,AT9)))</f>
        <v>0</v>
      </c>
      <c r="O12" s="193"/>
      <c r="P12" s="183"/>
      <c r="Q12" s="185"/>
      <c r="T12" s="181"/>
      <c r="U12" s="183"/>
      <c r="V12" s="185"/>
      <c r="W12" s="17"/>
      <c r="Y12" s="10">
        <f>O17</f>
        <v>0</v>
      </c>
      <c r="Z12" s="9">
        <f>P17</f>
        <v>0</v>
      </c>
      <c r="AA12">
        <f t="shared" si="7"/>
        <v>1</v>
      </c>
      <c r="AB12">
        <f t="shared" si="8"/>
        <v>1</v>
      </c>
      <c r="AC12">
        <f t="shared" si="9"/>
        <v>1.0000100000000001</v>
      </c>
      <c r="AD12" s="19">
        <f t="shared" si="10"/>
        <v>1</v>
      </c>
      <c r="AE12" s="14">
        <f>D18</f>
        <v>0</v>
      </c>
      <c r="AF12" s="15">
        <f t="shared" si="0"/>
        <v>16</v>
      </c>
      <c r="AG12">
        <f t="shared" si="11"/>
        <v>11</v>
      </c>
      <c r="AH12" s="18">
        <f t="shared" si="1"/>
        <v>16</v>
      </c>
      <c r="AI12" s="14">
        <f>G18</f>
        <v>0</v>
      </c>
      <c r="AJ12">
        <f t="shared" si="2"/>
        <v>16</v>
      </c>
      <c r="AK12">
        <f t="shared" si="12"/>
        <v>11</v>
      </c>
      <c r="AL12" s="18">
        <f t="shared" si="3"/>
        <v>16</v>
      </c>
      <c r="AM12" s="14">
        <f>J18</f>
        <v>0</v>
      </c>
      <c r="AN12" s="15">
        <f t="shared" si="4"/>
        <v>16</v>
      </c>
      <c r="AO12">
        <f t="shared" si="13"/>
        <v>11</v>
      </c>
      <c r="AP12" s="18">
        <f t="shared" si="5"/>
        <v>16</v>
      </c>
      <c r="AQ12" s="14">
        <f>M18</f>
        <v>0</v>
      </c>
      <c r="AR12" s="15">
        <f t="shared" si="6"/>
        <v>16</v>
      </c>
      <c r="AS12">
        <f t="shared" si="14"/>
        <v>11</v>
      </c>
      <c r="AT12" s="18">
        <f t="shared" si="15"/>
        <v>16</v>
      </c>
      <c r="AU12" s="9">
        <f>T17</f>
        <v>81</v>
      </c>
      <c r="AV12" s="9">
        <f>U17</f>
        <v>605350</v>
      </c>
      <c r="AW12">
        <f t="shared" si="16"/>
        <v>2</v>
      </c>
      <c r="AX12">
        <f t="shared" si="17"/>
        <v>3</v>
      </c>
      <c r="AY12">
        <f t="shared" si="18"/>
        <v>2.0000300000000002</v>
      </c>
      <c r="AZ12">
        <f t="shared" si="19"/>
        <v>2</v>
      </c>
    </row>
    <row r="13" spans="1:52" ht="19.5" customHeight="1" x14ac:dyDescent="0.25">
      <c r="A13" s="197">
        <v>5</v>
      </c>
      <c r="B13" s="198" t="s">
        <v>173</v>
      </c>
      <c r="C13" s="190"/>
      <c r="D13" s="191"/>
      <c r="E13" s="46"/>
      <c r="F13" s="190"/>
      <c r="G13" s="191"/>
      <c r="H13" s="46"/>
      <c r="I13" s="190"/>
      <c r="J13" s="191"/>
      <c r="K13" s="46"/>
      <c r="L13" s="190"/>
      <c r="M13" s="191"/>
      <c r="N13" s="46"/>
      <c r="O13" s="192">
        <f>SUM(E14+H14+K14+N14)</f>
        <v>0</v>
      </c>
      <c r="P13" s="182">
        <f>SUM(D14+G14+J14+M14)</f>
        <v>0</v>
      </c>
      <c r="Q13" s="184">
        <f>AD10</f>
        <v>1</v>
      </c>
      <c r="T13" s="180">
        <f>O13+'15 družstiev Pretek č. 1'!O13+'15 družstiev Pretek č. 2'!O13+'15 družstiev Pretek č. 3'!O13+'15 družstiev Pretek č. 4'!O13</f>
        <v>90</v>
      </c>
      <c r="U13" s="182">
        <f>P13+'15 družstiev Pretek č. 1'!P13+'15 družstiev Pretek č. 2'!P13+'15 družstiev Pretek č. 3'!P13+'15 družstiev Pretek č. 4'!P13</f>
        <v>612600</v>
      </c>
      <c r="V13" s="184">
        <f>AZ10</f>
        <v>5</v>
      </c>
      <c r="W13" s="17"/>
      <c r="Y13" s="10">
        <f>O19</f>
        <v>0</v>
      </c>
      <c r="Z13" s="9">
        <f>P19</f>
        <v>0</v>
      </c>
      <c r="AA13">
        <f t="shared" si="7"/>
        <v>1</v>
      </c>
      <c r="AB13">
        <f t="shared" si="8"/>
        <v>1</v>
      </c>
      <c r="AC13">
        <f t="shared" si="9"/>
        <v>1.0000100000000001</v>
      </c>
      <c r="AD13" s="19">
        <f t="shared" si="10"/>
        <v>1</v>
      </c>
      <c r="AE13" s="14">
        <f>D20</f>
        <v>0</v>
      </c>
      <c r="AF13" s="15">
        <f t="shared" si="0"/>
        <v>16</v>
      </c>
      <c r="AG13">
        <f t="shared" si="11"/>
        <v>11</v>
      </c>
      <c r="AH13" s="18">
        <f t="shared" si="1"/>
        <v>16</v>
      </c>
      <c r="AI13" s="14">
        <f>G20</f>
        <v>0</v>
      </c>
      <c r="AJ13">
        <f t="shared" si="2"/>
        <v>16</v>
      </c>
      <c r="AK13">
        <f t="shared" si="12"/>
        <v>11</v>
      </c>
      <c r="AL13" s="18">
        <f t="shared" si="3"/>
        <v>16</v>
      </c>
      <c r="AM13" s="14">
        <f>J20</f>
        <v>0</v>
      </c>
      <c r="AN13" s="15">
        <f t="shared" si="4"/>
        <v>16</v>
      </c>
      <c r="AO13">
        <f t="shared" si="13"/>
        <v>11</v>
      </c>
      <c r="AP13" s="18">
        <f t="shared" si="5"/>
        <v>16</v>
      </c>
      <c r="AQ13" s="14">
        <f>M20</f>
        <v>0</v>
      </c>
      <c r="AR13" s="15">
        <f t="shared" si="6"/>
        <v>16</v>
      </c>
      <c r="AS13">
        <f t="shared" si="14"/>
        <v>11</v>
      </c>
      <c r="AT13" s="18">
        <f t="shared" si="15"/>
        <v>16</v>
      </c>
      <c r="AU13" s="9">
        <f>T19</f>
        <v>110.5</v>
      </c>
      <c r="AV13" s="9">
        <f>U19</f>
        <v>522425</v>
      </c>
      <c r="AW13">
        <f t="shared" si="16"/>
        <v>10</v>
      </c>
      <c r="AX13">
        <f t="shared" si="17"/>
        <v>7</v>
      </c>
      <c r="AY13">
        <f t="shared" si="18"/>
        <v>10.000069999999999</v>
      </c>
      <c r="AZ13">
        <f t="shared" si="19"/>
        <v>10</v>
      </c>
    </row>
    <row r="14" spans="1:52" ht="19.5" customHeight="1" thickBot="1" x14ac:dyDescent="0.3">
      <c r="A14" s="197"/>
      <c r="B14" s="199"/>
      <c r="C14" s="21"/>
      <c r="D14" s="22"/>
      <c r="E14" s="23">
        <f>IF(ISBLANK(D14),0,IF(ISBLANK(C13),0,IF(E13 = "D",MAX($A$5:$A$34) + 2,AH10)))</f>
        <v>0</v>
      </c>
      <c r="F14" s="21"/>
      <c r="G14" s="22"/>
      <c r="H14" s="23">
        <f>IF(ISBLANK(G14),0,IF(ISBLANK(F13),0,IF(H13 = "D",MAX($A$5:$A$34) + 2,AL10)))</f>
        <v>0</v>
      </c>
      <c r="I14" s="21"/>
      <c r="J14" s="22"/>
      <c r="K14" s="23">
        <f>IF(ISBLANK(J14),0,IF(ISBLANK(I13),0,IF(K13 = "D",MAX($A$5:$A$34) + 2,AP10)))</f>
        <v>0</v>
      </c>
      <c r="L14" s="21"/>
      <c r="M14" s="22"/>
      <c r="N14" s="23">
        <f>IF(ISBLANK(M14),0,IF(ISBLANK(L13),0,IF(N13 = "D",MAX($A$5:$A$34) + 2,AT10)))</f>
        <v>0</v>
      </c>
      <c r="O14" s="193"/>
      <c r="P14" s="183"/>
      <c r="Q14" s="185"/>
      <c r="T14" s="181"/>
      <c r="U14" s="183"/>
      <c r="V14" s="185"/>
      <c r="W14" s="17"/>
      <c r="Y14" s="10">
        <f>O21</f>
        <v>0</v>
      </c>
      <c r="Z14" s="9">
        <f>P21</f>
        <v>0</v>
      </c>
      <c r="AA14">
        <f t="shared" si="7"/>
        <v>1</v>
      </c>
      <c r="AB14">
        <f t="shared" si="8"/>
        <v>1</v>
      </c>
      <c r="AC14">
        <f t="shared" si="9"/>
        <v>1.0000100000000001</v>
      </c>
      <c r="AD14" s="19">
        <f t="shared" si="10"/>
        <v>1</v>
      </c>
      <c r="AE14" s="14">
        <f>D22</f>
        <v>0</v>
      </c>
      <c r="AF14" s="15">
        <f t="shared" si="0"/>
        <v>16</v>
      </c>
      <c r="AG14">
        <f t="shared" si="11"/>
        <v>11</v>
      </c>
      <c r="AH14" s="18">
        <f t="shared" si="1"/>
        <v>16</v>
      </c>
      <c r="AI14" s="14">
        <f>G22</f>
        <v>0</v>
      </c>
      <c r="AJ14">
        <f t="shared" si="2"/>
        <v>16</v>
      </c>
      <c r="AK14">
        <f t="shared" si="12"/>
        <v>11</v>
      </c>
      <c r="AL14" s="18">
        <f t="shared" si="3"/>
        <v>16</v>
      </c>
      <c r="AM14" s="14">
        <f>J22</f>
        <v>0</v>
      </c>
      <c r="AN14" s="15">
        <f t="shared" si="4"/>
        <v>16</v>
      </c>
      <c r="AO14">
        <f t="shared" si="13"/>
        <v>11</v>
      </c>
      <c r="AP14" s="18">
        <f t="shared" si="5"/>
        <v>16</v>
      </c>
      <c r="AQ14" s="14">
        <f>M22</f>
        <v>0</v>
      </c>
      <c r="AR14" s="15">
        <f t="shared" si="6"/>
        <v>16</v>
      </c>
      <c r="AS14">
        <f t="shared" si="14"/>
        <v>11</v>
      </c>
      <c r="AT14" s="18">
        <f t="shared" si="15"/>
        <v>16</v>
      </c>
      <c r="AU14" s="9">
        <f>T21</f>
        <v>107</v>
      </c>
      <c r="AV14" s="9">
        <f>U21</f>
        <v>507550</v>
      </c>
      <c r="AW14">
        <f t="shared" si="16"/>
        <v>9</v>
      </c>
      <c r="AX14">
        <f t="shared" si="17"/>
        <v>10</v>
      </c>
      <c r="AY14">
        <f t="shared" si="18"/>
        <v>9.0000999999999998</v>
      </c>
      <c r="AZ14">
        <f t="shared" si="19"/>
        <v>9</v>
      </c>
    </row>
    <row r="15" spans="1:52" ht="19.5" customHeight="1" x14ac:dyDescent="0.25">
      <c r="A15" s="186">
        <v>6</v>
      </c>
      <c r="B15" s="198" t="s">
        <v>229</v>
      </c>
      <c r="C15" s="190"/>
      <c r="D15" s="191"/>
      <c r="E15" s="46"/>
      <c r="F15" s="190"/>
      <c r="G15" s="191"/>
      <c r="H15" s="46"/>
      <c r="I15" s="190"/>
      <c r="J15" s="191"/>
      <c r="K15" s="46"/>
      <c r="L15" s="190"/>
      <c r="M15" s="191"/>
      <c r="N15" s="46"/>
      <c r="O15" s="192">
        <f>SUM(E16+H16+K16+N16)</f>
        <v>0</v>
      </c>
      <c r="P15" s="182">
        <f>SUM(D16+G16+J16+M16)</f>
        <v>0</v>
      </c>
      <c r="Q15" s="184">
        <f>AD11</f>
        <v>1</v>
      </c>
      <c r="T15" s="180">
        <f>O15+'15 družstiev Pretek č. 1'!O15+'15 družstiev Pretek č. 2'!O15+'15 družstiev Pretek č. 3'!O15+'15 družstiev Pretek č. 4'!O15</f>
        <v>99</v>
      </c>
      <c r="U15" s="182">
        <f>P15+'15 družstiev Pretek č. 1'!P15+'15 družstiev Pretek č. 2'!P15+'15 družstiev Pretek č. 3'!P15+'15 družstiev Pretek č. 4'!P15</f>
        <v>508400</v>
      </c>
      <c r="V15" s="184">
        <f>AZ11</f>
        <v>8</v>
      </c>
      <c r="Y15" s="10">
        <f>O23</f>
        <v>0</v>
      </c>
      <c r="Z15" s="9">
        <f>P23</f>
        <v>0</v>
      </c>
      <c r="AA15">
        <f t="shared" si="7"/>
        <v>1</v>
      </c>
      <c r="AB15">
        <f t="shared" si="8"/>
        <v>1</v>
      </c>
      <c r="AC15">
        <f t="shared" si="9"/>
        <v>1.0000100000000001</v>
      </c>
      <c r="AD15" s="19">
        <f t="shared" si="10"/>
        <v>1</v>
      </c>
      <c r="AE15" s="14">
        <f>D24</f>
        <v>0</v>
      </c>
      <c r="AF15" s="15">
        <f t="shared" si="0"/>
        <v>16</v>
      </c>
      <c r="AG15">
        <f t="shared" si="11"/>
        <v>11</v>
      </c>
      <c r="AH15" s="18">
        <f t="shared" si="1"/>
        <v>16</v>
      </c>
      <c r="AI15" s="14">
        <f>G24</f>
        <v>0</v>
      </c>
      <c r="AJ15">
        <f t="shared" si="2"/>
        <v>16</v>
      </c>
      <c r="AK15">
        <f t="shared" si="12"/>
        <v>11</v>
      </c>
      <c r="AL15" s="18">
        <f t="shared" si="3"/>
        <v>16</v>
      </c>
      <c r="AM15" s="14">
        <f>J24</f>
        <v>0</v>
      </c>
      <c r="AN15" s="15">
        <f t="shared" si="4"/>
        <v>16</v>
      </c>
      <c r="AO15">
        <f t="shared" si="13"/>
        <v>11</v>
      </c>
      <c r="AP15" s="18">
        <f t="shared" si="5"/>
        <v>16</v>
      </c>
      <c r="AQ15" s="14">
        <f>M24</f>
        <v>0</v>
      </c>
      <c r="AR15" s="15">
        <f t="shared" si="6"/>
        <v>16</v>
      </c>
      <c r="AS15">
        <f t="shared" si="14"/>
        <v>11</v>
      </c>
      <c r="AT15" s="18">
        <f t="shared" si="15"/>
        <v>16</v>
      </c>
      <c r="AU15" s="9">
        <f>T23</f>
        <v>90.5</v>
      </c>
      <c r="AV15" s="9">
        <f>U23</f>
        <v>590850</v>
      </c>
      <c r="AW15">
        <f t="shared" si="16"/>
        <v>6</v>
      </c>
      <c r="AX15">
        <f t="shared" si="17"/>
        <v>4</v>
      </c>
      <c r="AY15">
        <f t="shared" si="18"/>
        <v>6.0000400000000003</v>
      </c>
      <c r="AZ15">
        <f t="shared" si="19"/>
        <v>6</v>
      </c>
    </row>
    <row r="16" spans="1:52" ht="19.5" customHeight="1" thickBot="1" x14ac:dyDescent="0.3">
      <c r="A16" s="187"/>
      <c r="B16" s="199"/>
      <c r="C16" s="21"/>
      <c r="D16" s="22"/>
      <c r="E16" s="23">
        <f>IF(ISBLANK(D16),0,IF(ISBLANK(C15),0,IF(E15 = "D",MAX($A$5:$A$34) + 2,AH11)))</f>
        <v>0</v>
      </c>
      <c r="F16" s="21"/>
      <c r="G16" s="22"/>
      <c r="H16" s="23">
        <f>IF(ISBLANK(G16),0,IF(ISBLANK(F15),0,IF(H15 = "D",MAX($A$5:$A$34) + 2,AL11)))</f>
        <v>0</v>
      </c>
      <c r="I16" s="21"/>
      <c r="J16" s="22"/>
      <c r="K16" s="23">
        <f>IF(ISBLANK(J16),0,IF(ISBLANK(I15),0,IF(K15 = "D",MAX($A$5:$A$34) + 2,AP11)))</f>
        <v>0</v>
      </c>
      <c r="L16" s="21"/>
      <c r="M16" s="22"/>
      <c r="N16" s="23">
        <f>IF(ISBLANK(M16),0,IF(ISBLANK(L15),0,IF(N15 = "D",MAX($A$5:$A$34) + 2,AT11)))</f>
        <v>0</v>
      </c>
      <c r="O16" s="193"/>
      <c r="P16" s="183"/>
      <c r="Q16" s="185"/>
      <c r="T16" s="181"/>
      <c r="U16" s="183"/>
      <c r="V16" s="185"/>
      <c r="Y16" s="10">
        <f>O25</f>
        <v>0</v>
      </c>
      <c r="Z16" s="9">
        <f>P25</f>
        <v>0</v>
      </c>
      <c r="AA16">
        <f t="shared" si="7"/>
        <v>1</v>
      </c>
      <c r="AB16">
        <f t="shared" si="8"/>
        <v>1</v>
      </c>
      <c r="AC16">
        <f t="shared" si="9"/>
        <v>1.0000100000000001</v>
      </c>
      <c r="AD16" s="19">
        <f t="shared" si="10"/>
        <v>1</v>
      </c>
      <c r="AE16" s="14">
        <f>D26</f>
        <v>0</v>
      </c>
      <c r="AF16" s="15">
        <f t="shared" si="0"/>
        <v>16</v>
      </c>
      <c r="AG16">
        <f t="shared" si="11"/>
        <v>11</v>
      </c>
      <c r="AH16" s="18">
        <f t="shared" si="1"/>
        <v>16</v>
      </c>
      <c r="AI16" s="14">
        <f>G26</f>
        <v>0</v>
      </c>
      <c r="AJ16">
        <f t="shared" si="2"/>
        <v>16</v>
      </c>
      <c r="AK16">
        <f t="shared" si="12"/>
        <v>11</v>
      </c>
      <c r="AL16" s="18">
        <f t="shared" si="3"/>
        <v>16</v>
      </c>
      <c r="AM16" s="14">
        <f>J26</f>
        <v>0</v>
      </c>
      <c r="AN16" s="15">
        <f t="shared" si="4"/>
        <v>16</v>
      </c>
      <c r="AO16">
        <f t="shared" si="13"/>
        <v>11</v>
      </c>
      <c r="AP16" s="18">
        <f t="shared" si="5"/>
        <v>16</v>
      </c>
      <c r="AQ16" s="14">
        <f>M26</f>
        <v>0</v>
      </c>
      <c r="AR16" s="15">
        <f t="shared" si="6"/>
        <v>16</v>
      </c>
      <c r="AS16">
        <f t="shared" si="14"/>
        <v>11</v>
      </c>
      <c r="AT16" s="18">
        <f t="shared" si="15"/>
        <v>16</v>
      </c>
      <c r="AU16" s="9">
        <f>T25</f>
        <v>86</v>
      </c>
      <c r="AV16" s="9">
        <f>U25</f>
        <v>589025</v>
      </c>
      <c r="AW16">
        <f t="shared" si="16"/>
        <v>3</v>
      </c>
      <c r="AX16">
        <f t="shared" si="17"/>
        <v>5</v>
      </c>
      <c r="AY16">
        <f t="shared" si="18"/>
        <v>3.0000499999999999</v>
      </c>
      <c r="AZ16">
        <f t="shared" si="19"/>
        <v>3</v>
      </c>
    </row>
    <row r="17" spans="1:52" ht="19.5" customHeight="1" thickBot="1" x14ac:dyDescent="0.3">
      <c r="A17" s="197">
        <v>7</v>
      </c>
      <c r="B17" s="194" t="s">
        <v>180</v>
      </c>
      <c r="C17" s="190"/>
      <c r="D17" s="191"/>
      <c r="E17" s="46"/>
      <c r="F17" s="190"/>
      <c r="G17" s="191"/>
      <c r="H17" s="46"/>
      <c r="I17" s="190"/>
      <c r="J17" s="191"/>
      <c r="K17" s="46"/>
      <c r="L17" s="190"/>
      <c r="M17" s="191"/>
      <c r="N17" s="46"/>
      <c r="O17" s="192">
        <f>SUM(E18+H18+K18+N18)</f>
        <v>0</v>
      </c>
      <c r="P17" s="182">
        <f>SUM(D18+G18+J18+M18)</f>
        <v>0</v>
      </c>
      <c r="Q17" s="184">
        <f>AD12</f>
        <v>1</v>
      </c>
      <c r="T17" s="180">
        <f>O17+'15 družstiev Pretek č. 1'!O17+'15 družstiev Pretek č. 2'!O17+'15 družstiev Pretek č. 3'!O17+'15 družstiev Pretek č. 4'!O17</f>
        <v>81</v>
      </c>
      <c r="U17" s="182">
        <f>P17+'15 družstiev Pretek č. 1'!P17+'15 družstiev Pretek č. 2'!P17+'15 družstiev Pretek č. 3'!P17+'15 družstiev Pretek č. 4'!P17</f>
        <v>605350</v>
      </c>
      <c r="V17" s="184">
        <f>AZ12</f>
        <v>2</v>
      </c>
      <c r="Y17" s="11">
        <f>O27</f>
        <v>51</v>
      </c>
      <c r="Z17" s="12">
        <f>P27</f>
        <v>-16</v>
      </c>
      <c r="AA17">
        <f t="shared" si="7"/>
        <v>12</v>
      </c>
      <c r="AB17">
        <f t="shared" si="8"/>
        <v>12</v>
      </c>
      <c r="AC17" s="13">
        <f t="shared" si="9"/>
        <v>12.000120000000001</v>
      </c>
      <c r="AD17" s="19">
        <f t="shared" si="10"/>
        <v>12</v>
      </c>
      <c r="AE17" s="16">
        <f>D28</f>
        <v>-4</v>
      </c>
      <c r="AF17" s="15">
        <f t="shared" si="0"/>
        <v>12</v>
      </c>
      <c r="AG17">
        <f t="shared" si="11"/>
        <v>4</v>
      </c>
      <c r="AH17" s="18">
        <f t="shared" si="1"/>
        <v>12.75</v>
      </c>
      <c r="AI17" s="16">
        <f>G28</f>
        <v>-4</v>
      </c>
      <c r="AJ17">
        <f t="shared" si="2"/>
        <v>12</v>
      </c>
      <c r="AK17">
        <f t="shared" si="12"/>
        <v>4</v>
      </c>
      <c r="AL17" s="18">
        <f t="shared" si="3"/>
        <v>12.75</v>
      </c>
      <c r="AM17" s="16">
        <f>J28</f>
        <v>-4</v>
      </c>
      <c r="AN17" s="15">
        <f t="shared" si="4"/>
        <v>12</v>
      </c>
      <c r="AO17">
        <f t="shared" si="13"/>
        <v>4</v>
      </c>
      <c r="AP17" s="18">
        <f t="shared" si="5"/>
        <v>12.75</v>
      </c>
      <c r="AQ17" s="16">
        <f>M28</f>
        <v>-4</v>
      </c>
      <c r="AR17" s="15">
        <f t="shared" si="6"/>
        <v>12</v>
      </c>
      <c r="AS17">
        <f t="shared" si="14"/>
        <v>4</v>
      </c>
      <c r="AT17" s="18">
        <f t="shared" si="15"/>
        <v>12.75</v>
      </c>
      <c r="AU17" s="9">
        <f>T27</f>
        <v>255</v>
      </c>
      <c r="AV17" s="9">
        <f>U27</f>
        <v>-80</v>
      </c>
      <c r="AW17">
        <f t="shared" si="16"/>
        <v>12</v>
      </c>
      <c r="AX17">
        <f t="shared" si="17"/>
        <v>12</v>
      </c>
      <c r="AY17">
        <f t="shared" si="18"/>
        <v>12.000120000000001</v>
      </c>
      <c r="AZ17">
        <f t="shared" si="19"/>
        <v>12</v>
      </c>
    </row>
    <row r="18" spans="1:52" ht="19.5" customHeight="1" thickBot="1" x14ac:dyDescent="0.3">
      <c r="A18" s="197"/>
      <c r="B18" s="195"/>
      <c r="C18" s="21"/>
      <c r="D18" s="22"/>
      <c r="E18" s="23">
        <f>IF(ISBLANK(D18),0,IF(ISBLANK(C17),0,IF(E17 = "D",MAX($A$5:$A$34) + 2,AH12)))</f>
        <v>0</v>
      </c>
      <c r="F18" s="21"/>
      <c r="G18" s="22"/>
      <c r="H18" s="23">
        <f>IF(ISBLANK(G18),0,IF(ISBLANK(F17),0,IF(H17 = "D",MAX($A$5:$A$34) + 2,AL12)))</f>
        <v>0</v>
      </c>
      <c r="I18" s="21"/>
      <c r="J18" s="22"/>
      <c r="K18" s="23">
        <f>IF(ISBLANK(J18),0,IF(ISBLANK(I17),0,IF(K17 = "D",MAX($A$5:$A$34) + 2,AP12)))</f>
        <v>0</v>
      </c>
      <c r="L18" s="21"/>
      <c r="M18" s="22"/>
      <c r="N18" s="23">
        <f>IF(ISBLANK(M18),0,IF(ISBLANK(L17),0,IF(N17 = "D",MAX($A$5:$A$34) + 2,AT12)))</f>
        <v>0</v>
      </c>
      <c r="O18" s="193"/>
      <c r="P18" s="183"/>
      <c r="Q18" s="185"/>
      <c r="T18" s="181"/>
      <c r="U18" s="183"/>
      <c r="V18" s="185"/>
      <c r="Y18" s="11">
        <f>O29</f>
        <v>51</v>
      </c>
      <c r="Z18" s="12">
        <f>P29</f>
        <v>-16</v>
      </c>
      <c r="AA18">
        <f t="shared" si="7"/>
        <v>12</v>
      </c>
      <c r="AB18">
        <f t="shared" si="8"/>
        <v>12</v>
      </c>
      <c r="AC18" s="13">
        <f t="shared" si="9"/>
        <v>12.000120000000001</v>
      </c>
      <c r="AD18" s="19">
        <f t="shared" si="10"/>
        <v>12</v>
      </c>
      <c r="AE18" s="16">
        <f>D30</f>
        <v>-4</v>
      </c>
      <c r="AF18" s="15">
        <f>IF(AE18=0,MAX($A$5:$A$46) +1,IF(D17="d",MAX($A$5:$A$46) +2,RANK(AE18,$AE$6:$AE$20,0)))</f>
        <v>12</v>
      </c>
      <c r="AG18">
        <f t="shared" si="11"/>
        <v>4</v>
      </c>
      <c r="AH18" s="18">
        <f t="shared" si="1"/>
        <v>12.75</v>
      </c>
      <c r="AI18" s="16">
        <f>G30</f>
        <v>-4</v>
      </c>
      <c r="AJ18">
        <f t="shared" si="2"/>
        <v>12</v>
      </c>
      <c r="AK18">
        <f t="shared" si="12"/>
        <v>4</v>
      </c>
      <c r="AL18" s="18">
        <f t="shared" si="3"/>
        <v>12.75</v>
      </c>
      <c r="AM18" s="16">
        <f>J30</f>
        <v>-4</v>
      </c>
      <c r="AN18" s="15">
        <f t="shared" si="4"/>
        <v>12</v>
      </c>
      <c r="AO18">
        <f t="shared" si="13"/>
        <v>4</v>
      </c>
      <c r="AP18" s="18">
        <f t="shared" si="5"/>
        <v>12.75</v>
      </c>
      <c r="AQ18" s="16">
        <f>M30</f>
        <v>-4</v>
      </c>
      <c r="AR18" s="15">
        <f t="shared" si="6"/>
        <v>12</v>
      </c>
      <c r="AS18">
        <f t="shared" si="14"/>
        <v>4</v>
      </c>
      <c r="AT18" s="18">
        <f t="shared" si="15"/>
        <v>12.75</v>
      </c>
      <c r="AU18" s="9">
        <f>T29</f>
        <v>255</v>
      </c>
      <c r="AV18" s="9">
        <f>U29</f>
        <v>-80</v>
      </c>
      <c r="AW18">
        <f t="shared" si="16"/>
        <v>12</v>
      </c>
      <c r="AX18">
        <f t="shared" si="17"/>
        <v>12</v>
      </c>
      <c r="AY18">
        <f t="shared" si="18"/>
        <v>12.000120000000001</v>
      </c>
      <c r="AZ18">
        <f t="shared" si="19"/>
        <v>12</v>
      </c>
    </row>
    <row r="19" spans="1:52" ht="19.5" customHeight="1" thickBot="1" x14ac:dyDescent="0.3">
      <c r="A19" s="186">
        <v>8</v>
      </c>
      <c r="B19" s="194" t="s">
        <v>209</v>
      </c>
      <c r="C19" s="190"/>
      <c r="D19" s="191"/>
      <c r="E19" s="46"/>
      <c r="F19" s="190"/>
      <c r="G19" s="191"/>
      <c r="H19" s="46"/>
      <c r="I19" s="190"/>
      <c r="J19" s="191"/>
      <c r="K19" s="46"/>
      <c r="L19" s="190"/>
      <c r="M19" s="191"/>
      <c r="N19" s="46"/>
      <c r="O19" s="192">
        <f>SUM(E20+H20+K20+N20)</f>
        <v>0</v>
      </c>
      <c r="P19" s="182">
        <f>SUM(D20+G20+J20+M20)</f>
        <v>0</v>
      </c>
      <c r="Q19" s="184">
        <f>AD13</f>
        <v>1</v>
      </c>
      <c r="T19" s="180">
        <f>O19+'15 družstiev Pretek č. 1'!O19+'15 družstiev Pretek č. 2'!O19+'15 družstiev Pretek č. 3'!O19+'15 družstiev Pretek č. 4'!O19</f>
        <v>110.5</v>
      </c>
      <c r="U19" s="182">
        <f>P19+'15 družstiev Pretek č. 1'!P19+'15 družstiev Pretek č. 2'!P19+'15 družstiev Pretek č. 3'!P19+'15 družstiev Pretek č. 4'!P19</f>
        <v>522425</v>
      </c>
      <c r="V19" s="184">
        <f>AZ13</f>
        <v>10</v>
      </c>
      <c r="Y19" s="11">
        <f>O31</f>
        <v>51</v>
      </c>
      <c r="Z19" s="12">
        <f>P31</f>
        <v>-16</v>
      </c>
      <c r="AA19">
        <f t="shared" si="7"/>
        <v>12</v>
      </c>
      <c r="AB19">
        <f t="shared" si="8"/>
        <v>12</v>
      </c>
      <c r="AC19" s="13">
        <f t="shared" si="9"/>
        <v>12.000120000000001</v>
      </c>
      <c r="AD19" s="19">
        <f t="shared" si="10"/>
        <v>12</v>
      </c>
      <c r="AE19" s="16">
        <f>D32</f>
        <v>-4</v>
      </c>
      <c r="AF19" s="15">
        <f>IF(AE19=0,MAX($A$5:$A$46) +1,IF(D18="d",MAX($A$5:$A$46) +2,RANK(AE19,$AE$6:$AE$20,0)))</f>
        <v>12</v>
      </c>
      <c r="AG19">
        <f t="shared" si="11"/>
        <v>4</v>
      </c>
      <c r="AH19" s="18">
        <f t="shared" si="1"/>
        <v>12.75</v>
      </c>
      <c r="AI19" s="16">
        <f>G32</f>
        <v>-4</v>
      </c>
      <c r="AJ19">
        <f t="shared" si="2"/>
        <v>12</v>
      </c>
      <c r="AK19">
        <f t="shared" si="12"/>
        <v>4</v>
      </c>
      <c r="AL19" s="18">
        <f t="shared" si="3"/>
        <v>12.75</v>
      </c>
      <c r="AM19" s="16">
        <f>J32</f>
        <v>-4</v>
      </c>
      <c r="AN19" s="15">
        <f t="shared" si="4"/>
        <v>12</v>
      </c>
      <c r="AO19">
        <f t="shared" si="13"/>
        <v>4</v>
      </c>
      <c r="AP19" s="18">
        <f t="shared" si="5"/>
        <v>12.75</v>
      </c>
      <c r="AQ19" s="16">
        <f>M32</f>
        <v>-4</v>
      </c>
      <c r="AR19" s="15">
        <f t="shared" si="6"/>
        <v>12</v>
      </c>
      <c r="AS19">
        <f t="shared" si="14"/>
        <v>4</v>
      </c>
      <c r="AT19" s="18">
        <f t="shared" si="15"/>
        <v>12.75</v>
      </c>
      <c r="AU19" s="9">
        <f>T31</f>
        <v>255</v>
      </c>
      <c r="AV19" s="9">
        <f>U31</f>
        <v>-80</v>
      </c>
      <c r="AW19">
        <f t="shared" si="16"/>
        <v>12</v>
      </c>
      <c r="AX19">
        <f t="shared" si="17"/>
        <v>12</v>
      </c>
      <c r="AY19">
        <f t="shared" si="18"/>
        <v>12.000120000000001</v>
      </c>
      <c r="AZ19">
        <f t="shared" si="19"/>
        <v>12</v>
      </c>
    </row>
    <row r="20" spans="1:52" ht="19.5" customHeight="1" thickBot="1" x14ac:dyDescent="0.3">
      <c r="A20" s="187"/>
      <c r="B20" s="195"/>
      <c r="C20" s="21"/>
      <c r="D20" s="22"/>
      <c r="E20" s="23">
        <f>IF(ISBLANK(D20),0,IF(ISBLANK(C19),0,IF(E19 = "D",MAX($A$5:$A$34) + 2,AH13)))</f>
        <v>0</v>
      </c>
      <c r="F20" s="21"/>
      <c r="G20" s="22"/>
      <c r="H20" s="23">
        <f>IF(ISBLANK(G20),0,IF(ISBLANK(F19),0,IF(H19 = "D",MAX($A$5:$A$34) + 2,AL13)))</f>
        <v>0</v>
      </c>
      <c r="I20" s="21"/>
      <c r="J20" s="22"/>
      <c r="K20" s="23">
        <f>IF(ISBLANK(J20),0,IF(ISBLANK(I19),0,IF(K19 = "D",MAX($A$5:$A$34) + 2,AP13)))</f>
        <v>0</v>
      </c>
      <c r="L20" s="21"/>
      <c r="M20" s="22"/>
      <c r="N20" s="23">
        <f>IF(ISBLANK(M20),0,IF(ISBLANK(L19),0,IF(N19 = "D",MAX($A$5:$A$34) + 2,AT13)))</f>
        <v>0</v>
      </c>
      <c r="O20" s="193"/>
      <c r="P20" s="183"/>
      <c r="Q20" s="185"/>
      <c r="T20" s="181"/>
      <c r="U20" s="183"/>
      <c r="V20" s="185"/>
      <c r="Y20" s="11">
        <f>O33</f>
        <v>51</v>
      </c>
      <c r="Z20" s="12">
        <f>P33</f>
        <v>-16</v>
      </c>
      <c r="AA20">
        <f t="shared" si="7"/>
        <v>12</v>
      </c>
      <c r="AB20">
        <f t="shared" si="8"/>
        <v>12</v>
      </c>
      <c r="AC20" s="13">
        <f t="shared" si="9"/>
        <v>12.000120000000001</v>
      </c>
      <c r="AD20" s="19">
        <f t="shared" si="10"/>
        <v>12</v>
      </c>
      <c r="AE20" s="16">
        <f>D34</f>
        <v>-4</v>
      </c>
      <c r="AF20" s="15">
        <f>IF(AE20=0,MAX($A$5:$A$46) +1,IF(D19="d",MAX($A$5:$A$46) +2,RANK(AE20,$AE$6:$AE$20,0)))</f>
        <v>12</v>
      </c>
      <c r="AG20">
        <f t="shared" si="11"/>
        <v>4</v>
      </c>
      <c r="AH20" s="18">
        <f t="shared" si="1"/>
        <v>12.75</v>
      </c>
      <c r="AI20" s="16">
        <f>G34</f>
        <v>-4</v>
      </c>
      <c r="AJ20">
        <f t="shared" si="2"/>
        <v>12</v>
      </c>
      <c r="AK20">
        <f t="shared" si="12"/>
        <v>4</v>
      </c>
      <c r="AL20" s="18">
        <f t="shared" si="3"/>
        <v>12.75</v>
      </c>
      <c r="AM20" s="16">
        <f>J34</f>
        <v>-4</v>
      </c>
      <c r="AN20" s="15">
        <f t="shared" si="4"/>
        <v>12</v>
      </c>
      <c r="AO20">
        <f t="shared" si="13"/>
        <v>4</v>
      </c>
      <c r="AP20" s="18">
        <f t="shared" si="5"/>
        <v>12.75</v>
      </c>
      <c r="AQ20" s="16">
        <f>M34</f>
        <v>-4</v>
      </c>
      <c r="AR20" s="15">
        <f t="shared" si="6"/>
        <v>12</v>
      </c>
      <c r="AS20">
        <f t="shared" si="14"/>
        <v>4</v>
      </c>
      <c r="AT20" s="18">
        <f t="shared" si="15"/>
        <v>12.75</v>
      </c>
      <c r="AU20" s="9">
        <f>T33</f>
        <v>255</v>
      </c>
      <c r="AV20" s="9">
        <f>U33</f>
        <v>-80</v>
      </c>
      <c r="AW20">
        <f t="shared" si="16"/>
        <v>12</v>
      </c>
      <c r="AX20">
        <f t="shared" si="17"/>
        <v>12</v>
      </c>
      <c r="AY20">
        <f t="shared" si="18"/>
        <v>12.000120000000001</v>
      </c>
      <c r="AZ20">
        <f t="shared" si="19"/>
        <v>12</v>
      </c>
    </row>
    <row r="21" spans="1:52" ht="19.5" customHeight="1" x14ac:dyDescent="0.25">
      <c r="A21" s="186">
        <v>9</v>
      </c>
      <c r="B21" s="194" t="s">
        <v>185</v>
      </c>
      <c r="C21" s="190"/>
      <c r="D21" s="191"/>
      <c r="E21" s="46"/>
      <c r="F21" s="190"/>
      <c r="G21" s="191"/>
      <c r="H21" s="46"/>
      <c r="I21" s="190"/>
      <c r="J21" s="191"/>
      <c r="K21" s="46"/>
      <c r="L21" s="190"/>
      <c r="M21" s="191"/>
      <c r="N21" s="46"/>
      <c r="O21" s="192">
        <f>SUM(E22+H22+K22+N22)</f>
        <v>0</v>
      </c>
      <c r="P21" s="182">
        <f>SUM(D22+G22+J22+M22)</f>
        <v>0</v>
      </c>
      <c r="Q21" s="184">
        <f>AD14</f>
        <v>1</v>
      </c>
      <c r="T21" s="180">
        <f>O21+'15 družstiev Pretek č. 1'!O21+'15 družstiev Pretek č. 2'!O21+'15 družstiev Pretek č. 3'!O21+'15 družstiev Pretek č. 4'!O21</f>
        <v>107</v>
      </c>
      <c r="U21" s="182">
        <f>P21+'15 družstiev Pretek č. 1'!P21+'15 družstiev Pretek č. 2'!P21+'15 družstiev Pretek č. 3'!P21+'15 družstiev Pretek č. 4'!P21</f>
        <v>507550</v>
      </c>
      <c r="V21" s="184">
        <f>AZ14</f>
        <v>9</v>
      </c>
      <c r="AF21" s="8"/>
      <c r="AJ21" s="15"/>
      <c r="AL21" s="18"/>
    </row>
    <row r="22" spans="1:52" ht="19.5" customHeight="1" thickBot="1" x14ac:dyDescent="0.3">
      <c r="A22" s="187"/>
      <c r="B22" s="195"/>
      <c r="C22" s="21"/>
      <c r="D22" s="22"/>
      <c r="E22" s="23">
        <f>IF(ISBLANK(D22),0,IF(ISBLANK(C21),0,IF(E21 = "D",MAX($A$5:$A$34) + 2,AH14)))</f>
        <v>0</v>
      </c>
      <c r="F22" s="21"/>
      <c r="G22" s="22"/>
      <c r="H22" s="23">
        <f>IF(ISBLANK(G22),0,IF(ISBLANK(F21),0,IF(H21 = "D",MAX($A$5:$A$34) + 2,AL14)))</f>
        <v>0</v>
      </c>
      <c r="I22" s="21"/>
      <c r="J22" s="22"/>
      <c r="K22" s="23">
        <f>IF(ISBLANK(J22),0,IF(ISBLANK(I21),0,IF(K21 = "D",MAX($A$5:$A$34) + 2,AP14)))</f>
        <v>0</v>
      </c>
      <c r="L22" s="21"/>
      <c r="M22" s="22"/>
      <c r="N22" s="23">
        <f>IF(ISBLANK(M22),0,IF(ISBLANK(L21),0,IF(N21 = "D",MAX($A$5:$A$34) + 2,AT14)))</f>
        <v>0</v>
      </c>
      <c r="O22" s="193"/>
      <c r="P22" s="183"/>
      <c r="Q22" s="185"/>
      <c r="T22" s="181"/>
      <c r="U22" s="183"/>
      <c r="V22" s="185"/>
      <c r="AF22" s="8"/>
      <c r="AP22" s="17" t="s">
        <v>25</v>
      </c>
      <c r="AQ22" s="7" t="str">
        <f>IF(C5 = "D","0"," ")</f>
        <v xml:space="preserve"> </v>
      </c>
    </row>
    <row r="23" spans="1:52" ht="19.5" customHeight="1" x14ac:dyDescent="0.25">
      <c r="A23" s="197">
        <v>10</v>
      </c>
      <c r="B23" s="194" t="s">
        <v>182</v>
      </c>
      <c r="C23" s="190"/>
      <c r="D23" s="191"/>
      <c r="E23" s="46"/>
      <c r="F23" s="190"/>
      <c r="G23" s="191"/>
      <c r="H23" s="46"/>
      <c r="I23" s="190"/>
      <c r="J23" s="191"/>
      <c r="K23" s="46"/>
      <c r="L23" s="190"/>
      <c r="M23" s="191"/>
      <c r="N23" s="46"/>
      <c r="O23" s="192">
        <f>SUM(E24+H24+K24+N24)</f>
        <v>0</v>
      </c>
      <c r="P23" s="182">
        <f>SUM(D24+G24+J24+M24)</f>
        <v>0</v>
      </c>
      <c r="Q23" s="184">
        <f>AD15</f>
        <v>1</v>
      </c>
      <c r="T23" s="180">
        <f>O23+'15 družstiev Pretek č. 1'!O23+'15 družstiev Pretek č. 2'!O23+'15 družstiev Pretek č. 3'!O23+'15 družstiev Pretek č. 4'!O23</f>
        <v>90.5</v>
      </c>
      <c r="U23" s="182">
        <f>P23+'15 družstiev Pretek č. 1'!P23+'15 družstiev Pretek č. 2'!P23+'15 družstiev Pretek č. 3'!P23+'15 družstiev Pretek č. 4'!P23</f>
        <v>590850</v>
      </c>
      <c r="V23" s="184">
        <f>AZ15</f>
        <v>6</v>
      </c>
      <c r="AF23" s="8"/>
      <c r="AP23" s="17" t="s">
        <v>26</v>
      </c>
    </row>
    <row r="24" spans="1:52" ht="19.5" customHeight="1" thickBot="1" x14ac:dyDescent="0.3">
      <c r="A24" s="197"/>
      <c r="B24" s="195"/>
      <c r="C24" s="21"/>
      <c r="D24" s="22"/>
      <c r="E24" s="23">
        <f>IF(ISBLANK(D24),0,IF(ISBLANK(C23),0,IF(E23 = "D",MAX($A$5:$A$34) + 2,AH15)))</f>
        <v>0</v>
      </c>
      <c r="F24" s="21"/>
      <c r="G24" s="22"/>
      <c r="H24" s="23">
        <f>IF(ISBLANK(G24),0,IF(ISBLANK(F23),0,IF(H23 = "D",MAX($A$5:$A$34) + 2,AL15)))</f>
        <v>0</v>
      </c>
      <c r="I24" s="21"/>
      <c r="J24" s="22"/>
      <c r="K24" s="23">
        <f>IF(ISBLANK(J24),0,IF(ISBLANK(I23),0,IF(K23 = "D",MAX($A$5:$A$34) + 2,AP15)))</f>
        <v>0</v>
      </c>
      <c r="L24" s="21"/>
      <c r="M24" s="22"/>
      <c r="N24" s="23">
        <f>IF(ISBLANK(M24),0,IF(ISBLANK(L23),0,IF(N23 = "D",MAX($A$5:$A$34) + 2,AT15)))</f>
        <v>0</v>
      </c>
      <c r="O24" s="193"/>
      <c r="P24" s="183"/>
      <c r="Q24" s="185"/>
      <c r="T24" s="181"/>
      <c r="U24" s="183"/>
      <c r="V24" s="185"/>
      <c r="AF24" s="8"/>
    </row>
    <row r="25" spans="1:52" ht="19.5" customHeight="1" x14ac:dyDescent="0.25">
      <c r="A25" s="186">
        <v>11</v>
      </c>
      <c r="B25" s="194" t="s">
        <v>187</v>
      </c>
      <c r="C25" s="190"/>
      <c r="D25" s="191"/>
      <c r="E25" s="46"/>
      <c r="F25" s="190"/>
      <c r="G25" s="191"/>
      <c r="H25" s="46"/>
      <c r="I25" s="190"/>
      <c r="J25" s="191"/>
      <c r="K25" s="46"/>
      <c r="L25" s="190"/>
      <c r="M25" s="191"/>
      <c r="N25" s="46"/>
      <c r="O25" s="192">
        <f>SUM(E26+H26+K26+N26)</f>
        <v>0</v>
      </c>
      <c r="P25" s="182">
        <f>SUM(D26+G26+J26+M26)</f>
        <v>0</v>
      </c>
      <c r="Q25" s="184">
        <f>AD16</f>
        <v>1</v>
      </c>
      <c r="T25" s="180">
        <f>O25+'15 družstiev Pretek č. 1'!O25+'15 družstiev Pretek č. 2'!O25+'15 družstiev Pretek č. 3'!O25+'15 družstiev Pretek č. 4'!O25</f>
        <v>86</v>
      </c>
      <c r="U25" s="182">
        <f>P25+'15 družstiev Pretek č. 1'!P25+'15 družstiev Pretek č. 2'!P25+'15 družstiev Pretek č. 3'!P25+'15 družstiev Pretek č. 4'!P25</f>
        <v>589025</v>
      </c>
      <c r="V25" s="184">
        <f>AZ16</f>
        <v>3</v>
      </c>
      <c r="AF25" s="8"/>
    </row>
    <row r="26" spans="1:52" ht="19.5" customHeight="1" thickBot="1" x14ac:dyDescent="0.3">
      <c r="A26" s="187"/>
      <c r="B26" s="195"/>
      <c r="C26" s="21"/>
      <c r="D26" s="22"/>
      <c r="E26" s="23">
        <f>IF(ISBLANK(D26),0,IF(ISBLANK(C25),0,IF(E25 = "D",MAX($A$5:$A$34) + 2,AH16)))</f>
        <v>0</v>
      </c>
      <c r="F26" s="21"/>
      <c r="G26" s="22"/>
      <c r="H26" s="23">
        <f>IF(ISBLANK(G26),0,IF(ISBLANK(F25),0,IF(H25 = "D",MAX($A$5:$A$34) + 2,AL16)))</f>
        <v>0</v>
      </c>
      <c r="I26" s="21"/>
      <c r="J26" s="22"/>
      <c r="K26" s="23">
        <f>IF(ISBLANK(J26),0,IF(ISBLANK(I25),0,IF(K25 = "D",MAX($A$5:$A$34) + 2,AP16)))</f>
        <v>0</v>
      </c>
      <c r="L26" s="21"/>
      <c r="M26" s="22"/>
      <c r="N26" s="23">
        <f>IF(ISBLANK(M26),0,IF(ISBLANK(L25),0,IF(N25 = "D",MAX($A$5:$A$34) + 2,AT16)))</f>
        <v>0</v>
      </c>
      <c r="O26" s="193"/>
      <c r="P26" s="183"/>
      <c r="Q26" s="185"/>
      <c r="T26" s="181"/>
      <c r="U26" s="183"/>
      <c r="V26" s="185"/>
      <c r="AF26" s="8"/>
    </row>
    <row r="27" spans="1:52" ht="19.5" hidden="1" customHeight="1" x14ac:dyDescent="0.25">
      <c r="A27" s="186">
        <v>12</v>
      </c>
      <c r="B27" s="194" t="s">
        <v>212</v>
      </c>
      <c r="C27" s="190" t="s">
        <v>37</v>
      </c>
      <c r="D27" s="191"/>
      <c r="E27" s="46"/>
      <c r="F27" s="190" t="s">
        <v>213</v>
      </c>
      <c r="G27" s="191"/>
      <c r="H27" s="46"/>
      <c r="I27" s="190" t="s">
        <v>214</v>
      </c>
      <c r="J27" s="191"/>
      <c r="K27" s="46"/>
      <c r="L27" s="190" t="s">
        <v>222</v>
      </c>
      <c r="M27" s="191"/>
      <c r="N27" s="46"/>
      <c r="O27" s="192">
        <f>SUM(E28+H28+K28+N28)</f>
        <v>51</v>
      </c>
      <c r="P27" s="182">
        <f>SUM(D28+G28+J28+M28)</f>
        <v>-16</v>
      </c>
      <c r="Q27" s="184">
        <f>AD17</f>
        <v>12</v>
      </c>
      <c r="T27" s="180">
        <f>O27+'15 družstiev Pretek č. 1'!O27+'15 družstiev Pretek č. 2'!O27+'15 družstiev Pretek č. 3'!O27+'15 družstiev Pretek č. 4'!O27</f>
        <v>255</v>
      </c>
      <c r="U27" s="182">
        <f>P27+'15 družstiev Pretek č. 1'!P27+'15 družstiev Pretek č. 2'!P27+'15 družstiev Pretek č. 3'!P27+'15 družstiev Pretek č. 4'!P27</f>
        <v>-80</v>
      </c>
      <c r="V27" s="184">
        <f>AZ17</f>
        <v>12</v>
      </c>
      <c r="AF27" s="8"/>
    </row>
    <row r="28" spans="1:52" ht="19.5" hidden="1" customHeight="1" thickBot="1" x14ac:dyDescent="0.3">
      <c r="A28" s="187"/>
      <c r="B28" s="195"/>
      <c r="C28" s="21"/>
      <c r="D28" s="22">
        <v>-4</v>
      </c>
      <c r="E28" s="23">
        <f>IF(ISBLANK(D28),0,IF(ISBLANK(C27),0,IF(E27 = "D",MAX($A$5:$A$34) + 2,AH17)))</f>
        <v>12.75</v>
      </c>
      <c r="F28" s="21"/>
      <c r="G28" s="22">
        <v>-4</v>
      </c>
      <c r="H28" s="23">
        <f>IF(ISBLANK(G28),0,IF(ISBLANK(F27),0,IF(H27 = "D",MAX($A$5:$A$34) + 2,AL17)))</f>
        <v>12.75</v>
      </c>
      <c r="I28" s="21"/>
      <c r="J28" s="22">
        <v>-4</v>
      </c>
      <c r="K28" s="23">
        <f>IF(ISBLANK(J28),0,IF(ISBLANK(I27),0,IF(K27 = "D",MAX($A$5:$A$34) + 2,AP17)))</f>
        <v>12.75</v>
      </c>
      <c r="L28" s="21"/>
      <c r="M28" s="22">
        <v>-4</v>
      </c>
      <c r="N28" s="23">
        <f>IF(ISBLANK(M28),0,IF(ISBLANK(L27),0,IF(N27 = "D",MAX($A$5:$A$34) + 2,AT17)))</f>
        <v>12.75</v>
      </c>
      <c r="O28" s="193"/>
      <c r="P28" s="183"/>
      <c r="Q28" s="185"/>
      <c r="T28" s="181"/>
      <c r="U28" s="183"/>
      <c r="V28" s="185"/>
      <c r="AF28" s="8"/>
    </row>
    <row r="29" spans="1:52" ht="19.5" hidden="1" customHeight="1" x14ac:dyDescent="0.25">
      <c r="A29" s="186">
        <v>13</v>
      </c>
      <c r="B29" s="194" t="s">
        <v>157</v>
      </c>
      <c r="C29" s="190" t="s">
        <v>223</v>
      </c>
      <c r="D29" s="191"/>
      <c r="E29" s="46"/>
      <c r="F29" s="190" t="s">
        <v>215</v>
      </c>
      <c r="G29" s="191"/>
      <c r="H29" s="46"/>
      <c r="I29" s="190" t="s">
        <v>216</v>
      </c>
      <c r="J29" s="191"/>
      <c r="K29" s="46"/>
      <c r="L29" s="190" t="s">
        <v>217</v>
      </c>
      <c r="M29" s="191"/>
      <c r="N29" s="46"/>
      <c r="O29" s="192">
        <f t="shared" ref="O29" si="20">SUM(E30+H30+K30+N30)</f>
        <v>51</v>
      </c>
      <c r="P29" s="182">
        <f t="shared" ref="P29" si="21">SUM(D30+G30+J30+M30)</f>
        <v>-16</v>
      </c>
      <c r="Q29" s="184">
        <f>AD18</f>
        <v>12</v>
      </c>
      <c r="T29" s="180">
        <f>O29+'15 družstiev Pretek č. 1'!O29+'15 družstiev Pretek č. 2'!O29+'15 družstiev Pretek č. 3'!O29+'15 družstiev Pretek č. 4'!O29</f>
        <v>255</v>
      </c>
      <c r="U29" s="182">
        <f>P29+'15 družstiev Pretek č. 1'!P29+'15 družstiev Pretek č. 2'!P29+'15 družstiev Pretek č. 3'!P29+'15 družstiev Pretek č. 4'!P29</f>
        <v>-80</v>
      </c>
      <c r="V29" s="184">
        <f>AZ18</f>
        <v>12</v>
      </c>
      <c r="AF29" s="8"/>
    </row>
    <row r="30" spans="1:52" ht="19.5" hidden="1" customHeight="1" thickBot="1" x14ac:dyDescent="0.3">
      <c r="A30" s="187"/>
      <c r="B30" s="195"/>
      <c r="C30" s="21"/>
      <c r="D30" s="22">
        <v>-4</v>
      </c>
      <c r="E30" s="23">
        <f>IF(ISBLANK(D30),0,IF(ISBLANK(C29),0,IF(E29 = "D",MAX($A$5:$A$34) + 2,AH18)))</f>
        <v>12.75</v>
      </c>
      <c r="F30" s="21"/>
      <c r="G30" s="22">
        <v>-4</v>
      </c>
      <c r="H30" s="23">
        <f>IF(ISBLANK(G30),0,IF(ISBLANK(F29),0,IF(H29 = "D",MAX($A$5:$A$34) + 2,AL18)))</f>
        <v>12.75</v>
      </c>
      <c r="I30" s="21"/>
      <c r="J30" s="22">
        <v>-4</v>
      </c>
      <c r="K30" s="23">
        <f>IF(ISBLANK(J30),0,IF(ISBLANK(I29),0,IF(K29 = "D",MAX($A$5:$A$34) + 2,AP18)))</f>
        <v>12.75</v>
      </c>
      <c r="L30" s="21"/>
      <c r="M30" s="22">
        <v>-4</v>
      </c>
      <c r="N30" s="23">
        <f>IF(ISBLANK(M30),0,IF(ISBLANK(L29),0,IF(N29 = "D",MAX($A$5:$A$34) + 2,AT18)))</f>
        <v>12.75</v>
      </c>
      <c r="O30" s="193"/>
      <c r="P30" s="183"/>
      <c r="Q30" s="185"/>
      <c r="T30" s="181"/>
      <c r="U30" s="183"/>
      <c r="V30" s="185"/>
      <c r="AF30" s="8"/>
    </row>
    <row r="31" spans="1:52" ht="19.5" hidden="1" customHeight="1" x14ac:dyDescent="0.25">
      <c r="A31" s="186">
        <v>14</v>
      </c>
      <c r="B31" s="194" t="s">
        <v>39</v>
      </c>
      <c r="C31" s="190" t="s">
        <v>221</v>
      </c>
      <c r="D31" s="191"/>
      <c r="E31" s="46"/>
      <c r="F31" s="190" t="s">
        <v>220</v>
      </c>
      <c r="G31" s="191"/>
      <c r="H31" s="46"/>
      <c r="I31" s="190" t="s">
        <v>219</v>
      </c>
      <c r="J31" s="191"/>
      <c r="K31" s="46"/>
      <c r="L31" s="190" t="s">
        <v>218</v>
      </c>
      <c r="M31" s="191"/>
      <c r="N31" s="46"/>
      <c r="O31" s="192">
        <f t="shared" ref="O31" si="22">SUM(E32+H32+K32+N32)</f>
        <v>51</v>
      </c>
      <c r="P31" s="182">
        <f t="shared" ref="P31" si="23">SUM(D32+G32+J32+M32)</f>
        <v>-16</v>
      </c>
      <c r="Q31" s="184">
        <f>AD19</f>
        <v>12</v>
      </c>
      <c r="T31" s="180">
        <f>O31+'15 družstiev Pretek č. 1'!O31+'15 družstiev Pretek č. 2'!O31+'15 družstiev Pretek č. 3'!O31+'15 družstiev Pretek č. 4'!O31</f>
        <v>255</v>
      </c>
      <c r="U31" s="182">
        <f>P31+'15 družstiev Pretek č. 1'!P31+'15 družstiev Pretek č. 2'!P31+'15 družstiev Pretek č. 3'!P31+'15 družstiev Pretek č. 4'!P31</f>
        <v>-80</v>
      </c>
      <c r="V31" s="184">
        <f>AZ19</f>
        <v>12</v>
      </c>
      <c r="AF31" s="8"/>
    </row>
    <row r="32" spans="1:52" ht="19.5" hidden="1" customHeight="1" thickBot="1" x14ac:dyDescent="0.3">
      <c r="A32" s="187"/>
      <c r="B32" s="195"/>
      <c r="C32" s="21"/>
      <c r="D32" s="22">
        <v>-4</v>
      </c>
      <c r="E32" s="23">
        <f>IF(ISBLANK(D32),0,IF(ISBLANK(C31),0,IF(E31 = "D",MAX($A$5:$A$34) + 2,AH19)))</f>
        <v>12.75</v>
      </c>
      <c r="F32" s="21"/>
      <c r="G32" s="22">
        <v>-4</v>
      </c>
      <c r="H32" s="23">
        <f>IF(ISBLANK(G32),0,IF(ISBLANK(F31),0,IF(H31 = "D",MAX($A$5:$A$34) + 2,AL19)))</f>
        <v>12.75</v>
      </c>
      <c r="I32" s="21"/>
      <c r="J32" s="22">
        <v>-4</v>
      </c>
      <c r="K32" s="23">
        <f>IF(ISBLANK(J32),0,IF(ISBLANK(I31),0,IF(K31 = "D",MAX($A$5:$A$34) + 2,AP19)))</f>
        <v>12.75</v>
      </c>
      <c r="L32" s="21"/>
      <c r="M32" s="22">
        <v>-4</v>
      </c>
      <c r="N32" s="23">
        <f>IF(ISBLANK(M32),0,IF(ISBLANK(L31),0,IF(N31 = "D",MAX($A$5:$A$34) + 2,AT19)))</f>
        <v>12.75</v>
      </c>
      <c r="O32" s="193"/>
      <c r="P32" s="183"/>
      <c r="Q32" s="185"/>
      <c r="T32" s="181"/>
      <c r="U32" s="183"/>
      <c r="V32" s="185"/>
      <c r="AF32" s="8"/>
    </row>
    <row r="33" spans="1:32" ht="19.5" hidden="1" customHeight="1" x14ac:dyDescent="0.25">
      <c r="A33" s="186">
        <v>15</v>
      </c>
      <c r="B33" s="188" t="s">
        <v>37</v>
      </c>
      <c r="C33" s="190" t="s">
        <v>161</v>
      </c>
      <c r="D33" s="191"/>
      <c r="E33" s="46"/>
      <c r="F33" s="190" t="s">
        <v>160</v>
      </c>
      <c r="G33" s="191"/>
      <c r="H33" s="46"/>
      <c r="I33" s="190" t="s">
        <v>159</v>
      </c>
      <c r="J33" s="191"/>
      <c r="K33" s="46"/>
      <c r="L33" s="190" t="s">
        <v>158</v>
      </c>
      <c r="M33" s="191"/>
      <c r="N33" s="46"/>
      <c r="O33" s="192">
        <f t="shared" ref="O33" si="24">SUM(E34+H34+K34+N34)</f>
        <v>51</v>
      </c>
      <c r="P33" s="182">
        <f t="shared" ref="P33" si="25">SUM(D34+G34+J34+M34)</f>
        <v>-16</v>
      </c>
      <c r="Q33" s="184">
        <f>AD20</f>
        <v>12</v>
      </c>
      <c r="T33" s="180">
        <f>O33+'15 družstiev Pretek č. 1'!O33+'15 družstiev Pretek č. 2'!O33+'15 družstiev Pretek č. 3'!O33+'15 družstiev Pretek č. 4'!O33</f>
        <v>255</v>
      </c>
      <c r="U33" s="182">
        <f>P33+'15 družstiev Pretek č. 1'!P33+'15 družstiev Pretek č. 2'!P33+'15 družstiev Pretek č. 3'!P33+'15 družstiev Pretek č. 4'!P33</f>
        <v>-80</v>
      </c>
      <c r="V33" s="184">
        <f>AZ20</f>
        <v>12</v>
      </c>
      <c r="AF33" s="8"/>
    </row>
    <row r="34" spans="1:32" ht="19.5" hidden="1" customHeight="1" thickBot="1" x14ac:dyDescent="0.3">
      <c r="A34" s="187"/>
      <c r="B34" s="189"/>
      <c r="C34" s="21"/>
      <c r="D34" s="22">
        <v>-4</v>
      </c>
      <c r="E34" s="23">
        <f>IF(ISBLANK(D34),0,IF(ISBLANK(C33),0,IF(E33 = "D",MAX($A$5:$A$34) + 2,AH20)))</f>
        <v>12.75</v>
      </c>
      <c r="F34" s="21"/>
      <c r="G34" s="22">
        <v>-4</v>
      </c>
      <c r="H34" s="23">
        <f>IF(ISBLANK(G34),0,IF(ISBLANK(F33),0,IF(H33 = "D",MAX($A$5:$A$34) + 2,AL20)))</f>
        <v>12.75</v>
      </c>
      <c r="I34" s="21"/>
      <c r="J34" s="22">
        <v>-4</v>
      </c>
      <c r="K34" s="23">
        <f>IF(ISBLANK(J34),0,IF(ISBLANK(I33),0,IF(K33 = "D",MAX($A$5:$A$34) + 2,AP20)))</f>
        <v>12.75</v>
      </c>
      <c r="L34" s="21"/>
      <c r="M34" s="22">
        <v>-4</v>
      </c>
      <c r="N34" s="23">
        <f>IF(ISBLANK(M34),0,IF(ISBLANK(L33),0,IF(N33 = "D",MAX($A$5:$A$34) + 2,AT20)))</f>
        <v>12.75</v>
      </c>
      <c r="O34" s="193"/>
      <c r="P34" s="183"/>
      <c r="Q34" s="185"/>
      <c r="T34" s="181"/>
      <c r="U34" s="183"/>
      <c r="V34" s="185"/>
      <c r="AF34" s="8"/>
    </row>
    <row r="35" spans="1:32" ht="27.9" customHeight="1" x14ac:dyDescent="0.3">
      <c r="A35" s="196" t="s">
        <v>113</v>
      </c>
      <c r="B35" s="196"/>
      <c r="C35" s="196"/>
      <c r="D35" s="196"/>
      <c r="E35" s="196"/>
      <c r="F35" s="196"/>
      <c r="G35" s="196"/>
      <c r="H35" s="196"/>
      <c r="I35" s="196"/>
      <c r="J35" s="196"/>
      <c r="K35" s="196"/>
      <c r="L35" s="196"/>
      <c r="M35" s="196"/>
      <c r="N35" s="196"/>
      <c r="O35" s="196"/>
      <c r="P35" s="196"/>
      <c r="Q35" s="196"/>
    </row>
  </sheetData>
  <sheetProtection selectLockedCells="1"/>
  <mergeCells count="233">
    <mergeCell ref="T33:T34"/>
    <mergeCell ref="U33:U34"/>
    <mergeCell ref="V33:V34"/>
    <mergeCell ref="A33:A34"/>
    <mergeCell ref="B33:B34"/>
    <mergeCell ref="C33:D33"/>
    <mergeCell ref="F33:G33"/>
    <mergeCell ref="I33:J33"/>
    <mergeCell ref="L33:M33"/>
    <mergeCell ref="O33:O34"/>
    <mergeCell ref="P33:P34"/>
    <mergeCell ref="Q33:Q34"/>
    <mergeCell ref="T29:T30"/>
    <mergeCell ref="U29:U30"/>
    <mergeCell ref="V29:V30"/>
    <mergeCell ref="A31:A32"/>
    <mergeCell ref="B31:B32"/>
    <mergeCell ref="C31:D31"/>
    <mergeCell ref="F31:G31"/>
    <mergeCell ref="I31:J31"/>
    <mergeCell ref="L31:M31"/>
    <mergeCell ref="O31:O32"/>
    <mergeCell ref="P31:P32"/>
    <mergeCell ref="Q31:Q32"/>
    <mergeCell ref="T31:T32"/>
    <mergeCell ref="U31:U32"/>
    <mergeCell ref="V31:V32"/>
    <mergeCell ref="A29:A30"/>
    <mergeCell ref="B29:B30"/>
    <mergeCell ref="C29:D29"/>
    <mergeCell ref="F29:G29"/>
    <mergeCell ref="I29:J29"/>
    <mergeCell ref="L29:M29"/>
    <mergeCell ref="O29:O30"/>
    <mergeCell ref="P29:P30"/>
    <mergeCell ref="Q29:Q30"/>
    <mergeCell ref="L2:N2"/>
    <mergeCell ref="O2:O4"/>
    <mergeCell ref="P2:P4"/>
    <mergeCell ref="Q2:Q4"/>
    <mergeCell ref="T2:T4"/>
    <mergeCell ref="U2:U4"/>
    <mergeCell ref="B13:B14"/>
    <mergeCell ref="A1:B1"/>
    <mergeCell ref="C1:I1"/>
    <mergeCell ref="J1:M1"/>
    <mergeCell ref="N1:Q1"/>
    <mergeCell ref="T1:V1"/>
    <mergeCell ref="A2:A4"/>
    <mergeCell ref="B2:B4"/>
    <mergeCell ref="C2:E2"/>
    <mergeCell ref="F2:H2"/>
    <mergeCell ref="I2:K2"/>
    <mergeCell ref="O7:O8"/>
    <mergeCell ref="P7:P8"/>
    <mergeCell ref="Q7:Q8"/>
    <mergeCell ref="T7:T8"/>
    <mergeCell ref="U7:U8"/>
    <mergeCell ref="L11:M11"/>
    <mergeCell ref="O11:O12"/>
    <mergeCell ref="AB2:AB4"/>
    <mergeCell ref="AC2:AC4"/>
    <mergeCell ref="AD2:AD4"/>
    <mergeCell ref="AE2:AE4"/>
    <mergeCell ref="AF2:AF4"/>
    <mergeCell ref="AG2:AG4"/>
    <mergeCell ref="V2:V4"/>
    <mergeCell ref="W2:W4"/>
    <mergeCell ref="X2:X4"/>
    <mergeCell ref="Y2:Y4"/>
    <mergeCell ref="Z2:Z4"/>
    <mergeCell ref="AA2:AA4"/>
    <mergeCell ref="L7:M7"/>
    <mergeCell ref="Y5:AD5"/>
    <mergeCell ref="AE5:AH5"/>
    <mergeCell ref="AI5:AL5"/>
    <mergeCell ref="AM5:AP5"/>
    <mergeCell ref="AT2:AT4"/>
    <mergeCell ref="AU2:AU4"/>
    <mergeCell ref="AV2:AV4"/>
    <mergeCell ref="C3:E3"/>
    <mergeCell ref="F3:H3"/>
    <mergeCell ref="I3:K3"/>
    <mergeCell ref="L3:N3"/>
    <mergeCell ref="AN2:AN4"/>
    <mergeCell ref="AO2:AO4"/>
    <mergeCell ref="AP2:AP4"/>
    <mergeCell ref="AQ2:AQ4"/>
    <mergeCell ref="AR2:AR4"/>
    <mergeCell ref="AS2:AS4"/>
    <mergeCell ref="AH2:AH4"/>
    <mergeCell ref="AI2:AI4"/>
    <mergeCell ref="AJ2:AJ4"/>
    <mergeCell ref="AK2:AK4"/>
    <mergeCell ref="AL2:AL4"/>
    <mergeCell ref="AM2:AM4"/>
    <mergeCell ref="B9:B10"/>
    <mergeCell ref="A9:A10"/>
    <mergeCell ref="C9:D9"/>
    <mergeCell ref="F9:G9"/>
    <mergeCell ref="I9:J9"/>
    <mergeCell ref="AQ5:AT5"/>
    <mergeCell ref="A7:A8"/>
    <mergeCell ref="B7:B8"/>
    <mergeCell ref="C7:D7"/>
    <mergeCell ref="F7:G7"/>
    <mergeCell ref="I7:J7"/>
    <mergeCell ref="O5:O6"/>
    <mergeCell ref="P5:P6"/>
    <mergeCell ref="Q5:Q6"/>
    <mergeCell ref="T5:T6"/>
    <mergeCell ref="U5:U6"/>
    <mergeCell ref="V5:V6"/>
    <mergeCell ref="A5:A6"/>
    <mergeCell ref="B5:B6"/>
    <mergeCell ref="C5:D5"/>
    <mergeCell ref="F5:G5"/>
    <mergeCell ref="I5:J5"/>
    <mergeCell ref="L5:M5"/>
    <mergeCell ref="V7:V8"/>
    <mergeCell ref="L13:M13"/>
    <mergeCell ref="O13:O14"/>
    <mergeCell ref="P13:P14"/>
    <mergeCell ref="Q13:Q14"/>
    <mergeCell ref="T13:T14"/>
    <mergeCell ref="T9:T10"/>
    <mergeCell ref="T11:T12"/>
    <mergeCell ref="U11:U12"/>
    <mergeCell ref="V11:V12"/>
    <mergeCell ref="U9:U10"/>
    <mergeCell ref="V9:V10"/>
    <mergeCell ref="P11:P12"/>
    <mergeCell ref="Q11:Q12"/>
    <mergeCell ref="L9:M9"/>
    <mergeCell ref="O9:O10"/>
    <mergeCell ref="P9:P10"/>
    <mergeCell ref="Q9:Q10"/>
    <mergeCell ref="Q17:Q18"/>
    <mergeCell ref="U13:U14"/>
    <mergeCell ref="V13:V14"/>
    <mergeCell ref="A11:A12"/>
    <mergeCell ref="B11:B12"/>
    <mergeCell ref="C11:D11"/>
    <mergeCell ref="F11:G11"/>
    <mergeCell ref="I11:J11"/>
    <mergeCell ref="A15:A16"/>
    <mergeCell ref="B15:B16"/>
    <mergeCell ref="C15:D15"/>
    <mergeCell ref="F15:G15"/>
    <mergeCell ref="I15:J15"/>
    <mergeCell ref="V15:V16"/>
    <mergeCell ref="L15:M15"/>
    <mergeCell ref="O15:O16"/>
    <mergeCell ref="P15:P16"/>
    <mergeCell ref="Q15:Q16"/>
    <mergeCell ref="T15:T16"/>
    <mergeCell ref="U15:U16"/>
    <mergeCell ref="A13:A14"/>
    <mergeCell ref="C13:D13"/>
    <mergeCell ref="F13:G13"/>
    <mergeCell ref="I13:J13"/>
    <mergeCell ref="T17:T18"/>
    <mergeCell ref="V23:V24"/>
    <mergeCell ref="U17:U18"/>
    <mergeCell ref="V17:V18"/>
    <mergeCell ref="A19:A20"/>
    <mergeCell ref="B19:B20"/>
    <mergeCell ref="C19:D19"/>
    <mergeCell ref="F19:G19"/>
    <mergeCell ref="I19:J19"/>
    <mergeCell ref="L19:M19"/>
    <mergeCell ref="O19:O20"/>
    <mergeCell ref="P19:P20"/>
    <mergeCell ref="Q19:Q20"/>
    <mergeCell ref="T19:T20"/>
    <mergeCell ref="U19:U20"/>
    <mergeCell ref="V19:V20"/>
    <mergeCell ref="A17:A18"/>
    <mergeCell ref="B17:B18"/>
    <mergeCell ref="C17:D17"/>
    <mergeCell ref="F17:G17"/>
    <mergeCell ref="I17:J17"/>
    <mergeCell ref="L17:M17"/>
    <mergeCell ref="O17:O18"/>
    <mergeCell ref="P17:P18"/>
    <mergeCell ref="Q27:Q28"/>
    <mergeCell ref="A21:A22"/>
    <mergeCell ref="B21:B22"/>
    <mergeCell ref="C21:D21"/>
    <mergeCell ref="F21:G21"/>
    <mergeCell ref="I21:J21"/>
    <mergeCell ref="V21:V22"/>
    <mergeCell ref="A23:A24"/>
    <mergeCell ref="B23:B24"/>
    <mergeCell ref="C23:D23"/>
    <mergeCell ref="F23:G23"/>
    <mergeCell ref="I23:J23"/>
    <mergeCell ref="L23:M23"/>
    <mergeCell ref="O23:O24"/>
    <mergeCell ref="P23:P24"/>
    <mergeCell ref="Q23:Q24"/>
    <mergeCell ref="L21:M21"/>
    <mergeCell ref="O21:O22"/>
    <mergeCell ref="P21:P22"/>
    <mergeCell ref="Q21:Q22"/>
    <mergeCell ref="T21:T22"/>
    <mergeCell ref="U21:U22"/>
    <mergeCell ref="T23:T24"/>
    <mergeCell ref="U23:U24"/>
    <mergeCell ref="T27:T28"/>
    <mergeCell ref="U27:U28"/>
    <mergeCell ref="V27:V28"/>
    <mergeCell ref="A35:Q35"/>
    <mergeCell ref="Q25:Q26"/>
    <mergeCell ref="T25:T26"/>
    <mergeCell ref="U25:U26"/>
    <mergeCell ref="V25:V26"/>
    <mergeCell ref="A27:A28"/>
    <mergeCell ref="C27:D27"/>
    <mergeCell ref="F27:G27"/>
    <mergeCell ref="I27:J27"/>
    <mergeCell ref="L27:M27"/>
    <mergeCell ref="O27:O28"/>
    <mergeCell ref="B25:B26"/>
    <mergeCell ref="B27:B28"/>
    <mergeCell ref="A25:A26"/>
    <mergeCell ref="C25:D25"/>
    <mergeCell ref="F25:G25"/>
    <mergeCell ref="I25:J25"/>
    <mergeCell ref="L25:M25"/>
    <mergeCell ref="O25:O26"/>
    <mergeCell ref="P25:P26"/>
    <mergeCell ref="P27:P28"/>
  </mergeCells>
  <conditionalFormatting sqref="C5 C6:D6 C8:D8 C10:D10 C12:D12 C14:D14 C16:D16 C18:D18 C20:D20 C22:D22 C24:D24 C26:D26 C34:D34">
    <cfRule type="containsBlanks" dxfId="209" priority="43">
      <formula>LEN(TRIM(C5))=0</formula>
    </cfRule>
  </conditionalFormatting>
  <conditionalFormatting sqref="C7">
    <cfRule type="containsBlanks" dxfId="208" priority="44">
      <formula>LEN(TRIM(C7))=0</formula>
    </cfRule>
  </conditionalFormatting>
  <conditionalFormatting sqref="C9">
    <cfRule type="containsBlanks" dxfId="207" priority="45">
      <formula>LEN(TRIM(C9))=0</formula>
    </cfRule>
  </conditionalFormatting>
  <conditionalFormatting sqref="C11">
    <cfRule type="containsBlanks" dxfId="206" priority="46">
      <formula>LEN(TRIM(C11))=0</formula>
    </cfRule>
  </conditionalFormatting>
  <conditionalFormatting sqref="C13">
    <cfRule type="containsBlanks" dxfId="205" priority="47">
      <formula>LEN(TRIM(C13))=0</formula>
    </cfRule>
  </conditionalFormatting>
  <conditionalFormatting sqref="C15">
    <cfRule type="containsBlanks" dxfId="204" priority="48">
      <formula>LEN(TRIM(C15))=0</formula>
    </cfRule>
  </conditionalFormatting>
  <conditionalFormatting sqref="C17">
    <cfRule type="containsBlanks" dxfId="203" priority="49">
      <formula>LEN(TRIM(C17))=0</formula>
    </cfRule>
  </conditionalFormatting>
  <conditionalFormatting sqref="C19">
    <cfRule type="containsBlanks" dxfId="202" priority="50">
      <formula>LEN(TRIM(C19))=0</formula>
    </cfRule>
  </conditionalFormatting>
  <conditionalFormatting sqref="C21">
    <cfRule type="containsBlanks" dxfId="201" priority="51">
      <formula>LEN(TRIM(C21))=0</formula>
    </cfRule>
  </conditionalFormatting>
  <conditionalFormatting sqref="C23">
    <cfRule type="containsBlanks" dxfId="200" priority="52">
      <formula>LEN(TRIM(C23))=0</formula>
    </cfRule>
  </conditionalFormatting>
  <conditionalFormatting sqref="C25">
    <cfRule type="containsBlanks" dxfId="199" priority="53">
      <formula>LEN(TRIM(C25))=0</formula>
    </cfRule>
  </conditionalFormatting>
  <conditionalFormatting sqref="C27:C33">
    <cfRule type="containsBlanks" dxfId="198" priority="42">
      <formula>LEN(TRIM(C27))=0</formula>
    </cfRule>
  </conditionalFormatting>
  <conditionalFormatting sqref="D28 G28 J28 M28 D30 G30 J30 M30 D32 G32 J32 M32">
    <cfRule type="containsBlanks" dxfId="197" priority="1">
      <formula>LEN(TRIM(D28))=0</formula>
    </cfRule>
  </conditionalFormatting>
  <conditionalFormatting sqref="E5:E34 H5:H34 K5:K34 N5:N34">
    <cfRule type="containsBlanks" dxfId="192" priority="60">
      <formula>LEN(TRIM(E5))=0</formula>
    </cfRule>
  </conditionalFormatting>
  <conditionalFormatting sqref="F5 F6:G6 F8:G8 F10:G10 F12:G12 F14:G14 F16:G16 F18:G18 F20:G20 F22:G22 F24:G24 F26:G26">
    <cfRule type="containsBlanks" dxfId="191" priority="30">
      <formula>LEN(TRIM(F5))=0</formula>
    </cfRule>
  </conditionalFormatting>
  <conditionalFormatting sqref="F7">
    <cfRule type="containsBlanks" dxfId="190" priority="31">
      <formula>LEN(TRIM(F7))=0</formula>
    </cfRule>
  </conditionalFormatting>
  <conditionalFormatting sqref="F9">
    <cfRule type="containsBlanks" dxfId="189" priority="32">
      <formula>LEN(TRIM(F9))=0</formula>
    </cfRule>
  </conditionalFormatting>
  <conditionalFormatting sqref="F11">
    <cfRule type="containsBlanks" dxfId="188" priority="33">
      <formula>LEN(TRIM(F11))=0</formula>
    </cfRule>
  </conditionalFormatting>
  <conditionalFormatting sqref="F13">
    <cfRule type="containsBlanks" dxfId="187" priority="34">
      <formula>LEN(TRIM(F13))=0</formula>
    </cfRule>
  </conditionalFormatting>
  <conditionalFormatting sqref="F15">
    <cfRule type="containsBlanks" dxfId="186" priority="35">
      <formula>LEN(TRIM(F15))=0</formula>
    </cfRule>
  </conditionalFormatting>
  <conditionalFormatting sqref="F17">
    <cfRule type="containsBlanks" dxfId="185" priority="36">
      <formula>LEN(TRIM(F17))=0</formula>
    </cfRule>
  </conditionalFormatting>
  <conditionalFormatting sqref="F19">
    <cfRule type="containsBlanks" dxfId="184" priority="37">
      <formula>LEN(TRIM(F19))=0</formula>
    </cfRule>
  </conditionalFormatting>
  <conditionalFormatting sqref="F21">
    <cfRule type="containsBlanks" dxfId="183" priority="38">
      <formula>LEN(TRIM(F21))=0</formula>
    </cfRule>
  </conditionalFormatting>
  <conditionalFormatting sqref="F23">
    <cfRule type="containsBlanks" dxfId="182" priority="39">
      <formula>LEN(TRIM(F23))=0</formula>
    </cfRule>
  </conditionalFormatting>
  <conditionalFormatting sqref="F25">
    <cfRule type="containsBlanks" dxfId="181" priority="40">
      <formula>LEN(TRIM(F25))=0</formula>
    </cfRule>
  </conditionalFormatting>
  <conditionalFormatting sqref="F27:F34">
    <cfRule type="containsBlanks" dxfId="180" priority="29">
      <formula>LEN(TRIM(F27))=0</formula>
    </cfRule>
  </conditionalFormatting>
  <conditionalFormatting sqref="G34 J34 M34">
    <cfRule type="containsBlanks" dxfId="179" priority="2">
      <formula>LEN(TRIM(G34))=0</formula>
    </cfRule>
  </conditionalFormatting>
  <conditionalFormatting sqref="I5 I6:J6 I8:J8 I10:J10 I12:J12 I14:J14 I16:J16 I18:J18 I20:J20 I22:J22 I24:J24 I26:J26">
    <cfRule type="containsBlanks" dxfId="178" priority="17">
      <formula>LEN(TRIM(I5))=0</formula>
    </cfRule>
  </conditionalFormatting>
  <conditionalFormatting sqref="I7">
    <cfRule type="containsBlanks" dxfId="177" priority="18">
      <formula>LEN(TRIM(I7))=0</formula>
    </cfRule>
  </conditionalFormatting>
  <conditionalFormatting sqref="I9">
    <cfRule type="containsBlanks" dxfId="176" priority="19">
      <formula>LEN(TRIM(I9))=0</formula>
    </cfRule>
  </conditionalFormatting>
  <conditionalFormatting sqref="I11">
    <cfRule type="containsBlanks" dxfId="175" priority="20">
      <formula>LEN(TRIM(I11))=0</formula>
    </cfRule>
  </conditionalFormatting>
  <conditionalFormatting sqref="I13">
    <cfRule type="containsBlanks" dxfId="174" priority="21">
      <formula>LEN(TRIM(I13))=0</formula>
    </cfRule>
  </conditionalFormatting>
  <conditionalFormatting sqref="I15">
    <cfRule type="containsBlanks" dxfId="173" priority="22">
      <formula>LEN(TRIM(I15))=0</formula>
    </cfRule>
  </conditionalFormatting>
  <conditionalFormatting sqref="I17">
    <cfRule type="containsBlanks" dxfId="172" priority="23">
      <formula>LEN(TRIM(I17))=0</formula>
    </cfRule>
  </conditionalFormatting>
  <conditionalFormatting sqref="I19">
    <cfRule type="containsBlanks" dxfId="171" priority="24">
      <formula>LEN(TRIM(I19))=0</formula>
    </cfRule>
  </conditionalFormatting>
  <conditionalFormatting sqref="I21">
    <cfRule type="containsBlanks" dxfId="170" priority="25">
      <formula>LEN(TRIM(I21))=0</formula>
    </cfRule>
  </conditionalFormatting>
  <conditionalFormatting sqref="I23">
    <cfRule type="containsBlanks" dxfId="169" priority="26">
      <formula>LEN(TRIM(I23))=0</formula>
    </cfRule>
  </conditionalFormatting>
  <conditionalFormatting sqref="I25">
    <cfRule type="containsBlanks" dxfId="168" priority="27">
      <formula>LEN(TRIM(I25))=0</formula>
    </cfRule>
  </conditionalFormatting>
  <conditionalFormatting sqref="I27:I34">
    <cfRule type="containsBlanks" dxfId="167" priority="16">
      <formula>LEN(TRIM(I27))=0</formula>
    </cfRule>
  </conditionalFormatting>
  <conditionalFormatting sqref="L5 L6:M6 L8:M8 L10:M10 L12:M12 L14:M14 L16:M16 L18:M18 L20:M20 L22:M22 L24:M24 L26:M26">
    <cfRule type="containsBlanks" dxfId="166" priority="4">
      <formula>LEN(TRIM(L5))=0</formula>
    </cfRule>
  </conditionalFormatting>
  <conditionalFormatting sqref="L7">
    <cfRule type="containsBlanks" dxfId="165" priority="5">
      <formula>LEN(TRIM(L7))=0</formula>
    </cfRule>
  </conditionalFormatting>
  <conditionalFormatting sqref="L9">
    <cfRule type="containsBlanks" dxfId="164" priority="6">
      <formula>LEN(TRIM(L9))=0</formula>
    </cfRule>
  </conditionalFormatting>
  <conditionalFormatting sqref="L11">
    <cfRule type="containsBlanks" dxfId="163" priority="7">
      <formula>LEN(TRIM(L11))=0</formula>
    </cfRule>
  </conditionalFormatting>
  <conditionalFormatting sqref="L13">
    <cfRule type="containsBlanks" dxfId="162" priority="8">
      <formula>LEN(TRIM(L13))=0</formula>
    </cfRule>
  </conditionalFormatting>
  <conditionalFormatting sqref="L15">
    <cfRule type="containsBlanks" dxfId="161" priority="9">
      <formula>LEN(TRIM(L15))=0</formula>
    </cfRule>
  </conditionalFormatting>
  <conditionalFormatting sqref="L17">
    <cfRule type="containsBlanks" dxfId="160" priority="10">
      <formula>LEN(TRIM(L17))=0</formula>
    </cfRule>
  </conditionalFormatting>
  <conditionalFormatting sqref="L19">
    <cfRule type="containsBlanks" dxfId="159" priority="11">
      <formula>LEN(TRIM(L19))=0</formula>
    </cfRule>
  </conditionalFormatting>
  <conditionalFormatting sqref="L21">
    <cfRule type="containsBlanks" dxfId="158" priority="12">
      <formula>LEN(TRIM(L21))=0</formula>
    </cfRule>
  </conditionalFormatting>
  <conditionalFormatting sqref="L23">
    <cfRule type="containsBlanks" dxfId="157" priority="13">
      <formula>LEN(TRIM(L23))=0</formula>
    </cfRule>
  </conditionalFormatting>
  <conditionalFormatting sqref="L25">
    <cfRule type="containsBlanks" dxfId="156" priority="14">
      <formula>LEN(TRIM(L25))=0</formula>
    </cfRule>
  </conditionalFormatting>
  <conditionalFormatting sqref="L27:L34">
    <cfRule type="containsBlanks" dxfId="155" priority="3">
      <formula>LEN(TRIM(L27))=0</formula>
    </cfRule>
  </conditionalFormatting>
  <conditionalFormatting sqref="AQ22">
    <cfRule type="containsBlanks" dxfId="154" priority="55">
      <formula>LEN(TRIM(AQ22))=0</formula>
    </cfRule>
  </conditionalFormatting>
  <printOptions horizontalCentered="1" verticalCentered="1"/>
  <pageMargins left="0.19685039370078741" right="0.19685039370078741" top="0.19685039370078741" bottom="0.19685039370078741" header="0" footer="0"/>
  <pageSetup paperSize="9" scale="76" orientation="landscape" horizontalDpi="4294967293" verticalDpi="4294967293" r:id="rId1"/>
  <headerFooter alignWithMargins="0"/>
  <extLst>
    <ext xmlns:x14="http://schemas.microsoft.com/office/spreadsheetml/2009/9/main" uri="{78C0D931-6437-407d-A8EE-F0AAD7539E65}">
      <x14:conditionalFormattings>
        <x14:conditionalFormatting xmlns:xm="http://schemas.microsoft.com/office/excel/2006/main">
          <x14:cfRule type="cellIs" priority="57" operator="equal" id="{784F2DA1-2777-432A-9528-FA7FE3812EC3}">
            <xm:f>'Zoznam tímov a pretekárov'!$B$40+'Zoznam tímov a pretekárov'!$B$35</xm:f>
            <x14:dxf>
              <fill>
                <patternFill>
                  <bgColor rgb="FFFFFF00"/>
                </patternFill>
              </fill>
            </x14:dxf>
          </x14:cfRule>
          <xm:sqref>E5 E7 E9 E11 E13 E15 E17 E19 E21 E23 E25 E27 E29 E31 E33 H5 K5 N5 H7 K7 N7 H9 K9 N9 H11 K11 N11 H13 K13 N13 H15 K15 N15 H17 K17 N17 H19 K19 N19 H21 K21 N21 H23 K23 N23 H25 K25 N25 H27 K27 N27 H29 K29 N29 H31 K31 N31 H33 K33 N33</xm:sqref>
        </x14:conditionalFormatting>
        <x14:conditionalFormatting xmlns:xm="http://schemas.microsoft.com/office/excel/2006/main">
          <x14:cfRule type="cellIs" priority="56" operator="equal" id="{9614802C-FBAE-4E64-917B-D7E071C75EDF}">
            <xm:f>'Zoznam tímov a pretekárov'!$B$34</xm:f>
            <x14:dxf>
              <fill>
                <patternFill>
                  <bgColor rgb="FFFF0000"/>
                </patternFill>
              </fill>
            </x14:dxf>
          </x14:cfRule>
          <xm:sqref>E5 E7 E9 E11 E13 E15 E17 E19 E21 E23 E25 E27 E29 E31 E33</xm:sqref>
        </x14:conditionalFormatting>
        <x14:conditionalFormatting xmlns:xm="http://schemas.microsoft.com/office/excel/2006/main">
          <x14:cfRule type="cellIs" priority="59" operator="equal" id="{C6718BDC-E574-4ABC-8ABB-78B5E1365254}">
            <xm:f>'Zoznam tímov a pretekárov'!$B$37</xm:f>
            <x14:dxf>
              <font>
                <strike val="0"/>
              </font>
              <fill>
                <patternFill patternType="none">
                  <bgColor auto="1"/>
                </patternFill>
              </fill>
            </x14:dxf>
          </x14:cfRule>
          <x14:cfRule type="cellIs" priority="58" operator="equal" id="{65872221-8F71-4BBC-9E3C-63BE722F58A6}">
            <xm:f>'Zoznam tímov a pretekárov'!$B$34</xm:f>
            <x14:dxf>
              <fill>
                <patternFill>
                  <bgColor theme="3" tint="0.59996337778862885"/>
                </patternFill>
              </fill>
            </x14:dxf>
          </x14:cfRule>
          <xm:sqref>E5 H5 K5 N5 E7 H7 K7 N7 E9 H9 K9 N9 E11 H11 K11 N11 E13 H13 K13 N13 E15 H15 K15 N15 E17 H17 K17 N17 E19 H19 K19 N19 E21 H21 K21 N21 E23 H23 K23 N23 E25 H25 K25 N25 E27 H27 K27 N27 E29 H29 K29 N29 E31 H31 K31 N31 E33 H33 K33 N33</xm:sqref>
        </x14:conditionalFormatting>
      </x14:conditionalFormattings>
    </ext>
    <ext xmlns:x14="http://schemas.microsoft.com/office/spreadsheetml/2009/9/main" uri="{CCE6A557-97BC-4b89-ADB6-D9C93CAAB3DF}">
      <x14:dataValidations xmlns:xm="http://schemas.microsoft.com/office/excel/2006/main" count="17">
        <x14:dataValidation type="list" allowBlank="1" showInputMessage="1" showErrorMessage="1" xr:uid="{00000000-0002-0000-0700-000000000000}">
          <x14:formula1>
            <xm:f>'Zoznam tímov a pretekárov'!$B$34:$B$37</xm:f>
          </x14:formula1>
          <xm:sqref>E5</xm:sqref>
        </x14:dataValidation>
        <x14:dataValidation type="list" allowBlank="1" showInputMessage="1" showErrorMessage="1" xr:uid="{00000000-0002-0000-0700-000001000000}">
          <x14:formula1>
            <xm:f>'Zoznam tímov a pretekárov'!$B$7:$I$7</xm:f>
          </x14:formula1>
          <xm:sqref>I9:J9 C9:D9 F9:G9 L9:M9</xm:sqref>
        </x14:dataValidation>
        <x14:dataValidation type="list" allowBlank="1" showInputMessage="1" showErrorMessage="1" xr:uid="{00000000-0002-0000-0700-000002000000}">
          <x14:formula1>
            <xm:f>'Zoznam tímov a pretekárov'!$B$9:$I$9</xm:f>
          </x14:formula1>
          <xm:sqref>I11:J11 F11:G11 C11:D11 L11:M11</xm:sqref>
        </x14:dataValidation>
        <x14:dataValidation type="list" showInputMessage="1" showErrorMessage="1" xr:uid="{00000000-0002-0000-0700-000003000000}">
          <x14:formula1>
            <xm:f>'Zoznam tímov a pretekárov'!$B$11:$I$11</xm:f>
          </x14:formula1>
          <xm:sqref>I13:J13 C13:D13 F13:G13 L13:M13</xm:sqref>
        </x14:dataValidation>
        <x14:dataValidation type="list" allowBlank="1" showInputMessage="1" showErrorMessage="1" xr:uid="{00000000-0002-0000-0700-000004000000}">
          <x14:formula1>
            <xm:f>'Zoznam tímov a pretekárov'!$B$13:$I$13</xm:f>
          </x14:formula1>
          <xm:sqref>I15:J15 F15:G15 C15:D15 L15:M15</xm:sqref>
        </x14:dataValidation>
        <x14:dataValidation type="list" allowBlank="1" showInputMessage="1" showErrorMessage="1" xr:uid="{00000000-0002-0000-0700-000005000000}">
          <x14:formula1>
            <xm:f>'Zoznam tímov a pretekárov'!$B$15:$I$15</xm:f>
          </x14:formula1>
          <xm:sqref>I17:J17 C17:D17 F17:G17 L17:M17</xm:sqref>
        </x14:dataValidation>
        <x14:dataValidation type="list" allowBlank="1" showInputMessage="1" showErrorMessage="1" xr:uid="{00000000-0002-0000-0700-000006000000}">
          <x14:formula1>
            <xm:f>'Zoznam tímov a pretekárov'!$B$17:$I$17</xm:f>
          </x14:formula1>
          <xm:sqref>I19:J19 F19:G19 C19:D19 L19:M19</xm:sqref>
        </x14:dataValidation>
        <x14:dataValidation type="list" allowBlank="1" showInputMessage="1" showErrorMessage="1" xr:uid="{00000000-0002-0000-0700-000007000000}">
          <x14:formula1>
            <xm:f>'Zoznam tímov a pretekárov'!$B$19:$I$19</xm:f>
          </x14:formula1>
          <xm:sqref>I21:J21 C21:D21 F21:G21 L21:M21</xm:sqref>
        </x14:dataValidation>
        <x14:dataValidation type="list" allowBlank="1" showInputMessage="1" showErrorMessage="1" xr:uid="{00000000-0002-0000-0700-000008000000}">
          <x14:formula1>
            <xm:f>'Zoznam tímov a pretekárov'!$B$21:$I$21</xm:f>
          </x14:formula1>
          <xm:sqref>I23:J23 F23:G23 C23:D23 L23:M23</xm:sqref>
        </x14:dataValidation>
        <x14:dataValidation type="list" allowBlank="1" showInputMessage="1" showErrorMessage="1" xr:uid="{00000000-0002-0000-0700-000009000000}">
          <x14:formula1>
            <xm:f>'Zoznam tímov a pretekárov'!$B$23:$I$23</xm:f>
          </x14:formula1>
          <xm:sqref>I25:J25 C25:D25 F25:G25 L25:M25</xm:sqref>
        </x14:dataValidation>
        <x14:dataValidation type="list" allowBlank="1" showInputMessage="1" showErrorMessage="1" xr:uid="{00000000-0002-0000-0700-00000A000000}">
          <x14:formula1>
            <xm:f>'Zoznam tímov a pretekárov'!$B$25:$I$25</xm:f>
          </x14:formula1>
          <xm:sqref>I27:J27 F27:G27 C27:D27 L27:M27</xm:sqref>
        </x14:dataValidation>
        <x14:dataValidation type="list" allowBlank="1" showInputMessage="1" showErrorMessage="1" xr:uid="{00000000-0002-0000-0700-00000B000000}">
          <x14:formula1>
            <xm:f>'Zoznam tímov a pretekárov'!$B$3:$I$3</xm:f>
          </x14:formula1>
          <xm:sqref>I5:J5 C5:D5 F5:G5 L5</xm:sqref>
        </x14:dataValidation>
        <x14:dataValidation type="list" allowBlank="1" showInputMessage="1" showErrorMessage="1" xr:uid="{00000000-0002-0000-0700-00000C000000}">
          <x14:formula1>
            <xm:f>'Zoznam tímov a pretekárov'!$B$5:$I$5</xm:f>
          </x14:formula1>
          <xm:sqref>I7:J7 F7:G7 C7:D7 L7:M7</xm:sqref>
        </x14:dataValidation>
        <x14:dataValidation type="list" allowBlank="1" showInputMessage="1" showErrorMessage="1" xr:uid="{00000000-0002-0000-0700-00000D000000}">
          <x14:formula1>
            <xm:f>'Zoznam tímov a pretekárov'!$B$39:$B$42</xm:f>
          </x14:formula1>
          <xm:sqref>N27 H5 K5 N5 K7 H7 E7 H9 E9 E11 H11 K9 K11 H13 E13 H15 E15 E17 H17 K13 K15 H19 E19 E21 H21 E23 H23 K17 K19 H25 E25 K21 K23 E27 H27 K25 K27 N7 N9 N11 N13 N15 N17 N19 N21 N23 N25 N29 N31 N33 E29 E31 E33 H29 H31 H33 K29 K31 K33</xm:sqref>
        </x14:dataValidation>
        <x14:dataValidation type="list" allowBlank="1" showInputMessage="1" showErrorMessage="1" xr:uid="{00000000-0002-0000-0700-00000E000000}">
          <x14:formula1>
            <xm:f>'Zoznam tímov a pretekárov'!$B$27:$I$27</xm:f>
          </x14:formula1>
          <xm:sqref>I29:J29 C29:D29 F29:G29 L29:M29</xm:sqref>
        </x14:dataValidation>
        <x14:dataValidation type="list" allowBlank="1" showInputMessage="1" showErrorMessage="1" xr:uid="{00000000-0002-0000-0700-00000F000000}">
          <x14:formula1>
            <xm:f>'Zoznam tímov a pretekárov'!$B$29:$I$29</xm:f>
          </x14:formula1>
          <xm:sqref>I31:J31 F31:G31 C31:D31 L31:M31</xm:sqref>
        </x14:dataValidation>
        <x14:dataValidation type="list" allowBlank="1" showInputMessage="1" showErrorMessage="1" xr:uid="{00000000-0002-0000-0700-000010000000}">
          <x14:formula1>
            <xm:f>'Zoznam tímov a pretekárov'!$B$31:$I$31</xm:f>
          </x14:formula1>
          <xm:sqref>I33:J33 C33:D33 F33:G33 L33:M33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Z35"/>
  <sheetViews>
    <sheetView showGridLines="0" zoomScale="85" zoomScaleNormal="85" workbookViewId="0">
      <selection activeCell="B15" sqref="B15:B16"/>
    </sheetView>
  </sheetViews>
  <sheetFormatPr defaultRowHeight="13.2" x14ac:dyDescent="0.25"/>
  <cols>
    <col min="1" max="1" width="5" customWidth="1"/>
    <col min="2" max="2" width="24.664062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19" max="19" width="3.33203125" customWidth="1"/>
    <col min="20" max="20" width="15.109375" customWidth="1"/>
    <col min="21" max="21" width="15.554687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53" width="9.109375" customWidth="1"/>
  </cols>
  <sheetData>
    <row r="1" spans="1:52" ht="33.75" customHeight="1" thickBot="1" x14ac:dyDescent="0.3">
      <c r="A1" s="220" t="s">
        <v>162</v>
      </c>
      <c r="B1" s="221"/>
      <c r="C1" s="230" t="s">
        <v>111</v>
      </c>
      <c r="D1" s="231"/>
      <c r="E1" s="231"/>
      <c r="F1" s="231"/>
      <c r="G1" s="231"/>
      <c r="H1" s="231"/>
      <c r="I1" s="231"/>
      <c r="J1" s="232" t="s">
        <v>69</v>
      </c>
      <c r="K1" s="233"/>
      <c r="L1" s="233"/>
      <c r="M1" s="233"/>
      <c r="N1" s="232" t="s">
        <v>71</v>
      </c>
      <c r="O1" s="233"/>
      <c r="P1" s="233"/>
      <c r="Q1" s="234"/>
      <c r="T1" s="222" t="s">
        <v>44</v>
      </c>
      <c r="U1" s="223"/>
      <c r="V1" s="224"/>
    </row>
    <row r="2" spans="1:52" ht="20.25" customHeight="1" x14ac:dyDescent="0.25">
      <c r="A2" s="225"/>
      <c r="B2" s="226" t="s">
        <v>116</v>
      </c>
      <c r="C2" s="227" t="s">
        <v>4</v>
      </c>
      <c r="D2" s="228"/>
      <c r="E2" s="229"/>
      <c r="F2" s="227" t="s">
        <v>5</v>
      </c>
      <c r="G2" s="228"/>
      <c r="H2" s="229"/>
      <c r="I2" s="227" t="s">
        <v>6</v>
      </c>
      <c r="J2" s="228"/>
      <c r="K2" s="229"/>
      <c r="L2" s="227" t="s">
        <v>7</v>
      </c>
      <c r="M2" s="228"/>
      <c r="N2" s="228"/>
      <c r="O2" s="210" t="s">
        <v>13</v>
      </c>
      <c r="P2" s="210" t="s">
        <v>14</v>
      </c>
      <c r="Q2" s="213" t="s">
        <v>11</v>
      </c>
      <c r="T2" s="214" t="s">
        <v>45</v>
      </c>
      <c r="U2" s="216" t="s">
        <v>46</v>
      </c>
      <c r="V2" s="218" t="s">
        <v>1</v>
      </c>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row>
    <row r="3" spans="1:52" ht="15.9" customHeight="1" x14ac:dyDescent="0.25">
      <c r="A3" s="225"/>
      <c r="B3" s="226"/>
      <c r="C3" s="204" t="s">
        <v>8</v>
      </c>
      <c r="D3" s="205"/>
      <c r="E3" s="206"/>
      <c r="F3" s="204" t="s">
        <v>8</v>
      </c>
      <c r="G3" s="205"/>
      <c r="H3" s="206"/>
      <c r="I3" s="204" t="s">
        <v>8</v>
      </c>
      <c r="J3" s="205"/>
      <c r="K3" s="206"/>
      <c r="L3" s="204" t="s">
        <v>8</v>
      </c>
      <c r="M3" s="205"/>
      <c r="N3" s="205"/>
      <c r="O3" s="211"/>
      <c r="P3" s="211"/>
      <c r="Q3" s="213"/>
      <c r="T3" s="214"/>
      <c r="U3" s="216"/>
      <c r="V3" s="218"/>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row>
    <row r="4" spans="1:52" ht="15.9" customHeight="1" thickBot="1" x14ac:dyDescent="0.3">
      <c r="A4" s="225"/>
      <c r="B4" s="226"/>
      <c r="C4" s="40" t="s">
        <v>9</v>
      </c>
      <c r="D4" s="41" t="s">
        <v>10</v>
      </c>
      <c r="E4" s="42" t="s">
        <v>0</v>
      </c>
      <c r="F4" s="40" t="s">
        <v>9</v>
      </c>
      <c r="G4" s="41" t="s">
        <v>10</v>
      </c>
      <c r="H4" s="42" t="s">
        <v>0</v>
      </c>
      <c r="I4" s="40" t="s">
        <v>9</v>
      </c>
      <c r="J4" s="41" t="s">
        <v>10</v>
      </c>
      <c r="K4" s="42" t="s">
        <v>0</v>
      </c>
      <c r="L4" s="40" t="s">
        <v>9</v>
      </c>
      <c r="M4" s="41" t="s">
        <v>10</v>
      </c>
      <c r="N4" s="43" t="s">
        <v>0</v>
      </c>
      <c r="O4" s="212"/>
      <c r="P4" s="212"/>
      <c r="Q4" s="213"/>
      <c r="T4" s="215"/>
      <c r="U4" s="217"/>
      <c r="V4" s="219"/>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row>
    <row r="5" spans="1:52" ht="19.5" customHeight="1" x14ac:dyDescent="0.25">
      <c r="A5" s="186">
        <v>1</v>
      </c>
      <c r="B5" s="207" t="s">
        <v>167</v>
      </c>
      <c r="C5" s="190"/>
      <c r="D5" s="209"/>
      <c r="E5" s="46"/>
      <c r="F5" s="190"/>
      <c r="G5" s="209"/>
      <c r="H5" s="46"/>
      <c r="I5" s="190"/>
      <c r="J5" s="209"/>
      <c r="K5" s="46"/>
      <c r="L5" s="190"/>
      <c r="M5" s="191"/>
      <c r="N5" s="46"/>
      <c r="O5" s="192">
        <f>SUM(E6+H6+K6+N6)</f>
        <v>0</v>
      </c>
      <c r="P5" s="182">
        <f>SUM(D6+G6+J6+M6)</f>
        <v>0</v>
      </c>
      <c r="Q5" s="184">
        <f>AD6</f>
        <v>1</v>
      </c>
      <c r="T5" s="180">
        <f>O5+'15 družstiev Pretek č. 1'!O5+'15 družstiev Pretek č. 2'!O5+'15 družstiev Pretek č. 3'!O5+'15 družstiev Pretek č. 4'!O5+'15 družstiev Pretek č. 5'!O5</f>
        <v>138</v>
      </c>
      <c r="U5" s="182">
        <f>P5+'15 družstiev Pretek č. 1'!P5+'15 družstiev Pretek č. 2'!P5+'15 družstiev Pretek č. 3'!P5+'15 družstiev Pretek č. 4'!P5+'15 družstiev Pretek č. 5'!P5</f>
        <v>434750</v>
      </c>
      <c r="V5" s="184">
        <f>AZ6</f>
        <v>11</v>
      </c>
      <c r="Y5" s="200" t="s">
        <v>20</v>
      </c>
      <c r="Z5" s="201"/>
      <c r="AA5" s="201"/>
      <c r="AB5" s="201"/>
      <c r="AC5" s="201"/>
      <c r="AD5" s="202"/>
      <c r="AE5" s="200" t="s">
        <v>21</v>
      </c>
      <c r="AF5" s="201"/>
      <c r="AG5" s="201"/>
      <c r="AH5" s="202"/>
      <c r="AI5" s="200" t="s">
        <v>22</v>
      </c>
      <c r="AJ5" s="201"/>
      <c r="AK5" s="201"/>
      <c r="AL5" s="202"/>
      <c r="AM5" s="200" t="s">
        <v>23</v>
      </c>
      <c r="AN5" s="201"/>
      <c r="AO5" s="201"/>
      <c r="AP5" s="202"/>
      <c r="AQ5" s="200" t="s">
        <v>24</v>
      </c>
      <c r="AR5" s="201"/>
      <c r="AS5" s="201"/>
      <c r="AT5" s="202"/>
      <c r="AU5" s="17" t="s">
        <v>47</v>
      </c>
    </row>
    <row r="6" spans="1:52" ht="19.5" customHeight="1" thickBot="1" x14ac:dyDescent="0.3">
      <c r="A6" s="187"/>
      <c r="B6" s="208"/>
      <c r="C6" s="21"/>
      <c r="D6" s="22"/>
      <c r="E6" s="23">
        <f>IF(ISBLANK(D6),0,IF(ISBLANK(C5),0,IF(E5 = "D",MAX($A$5:$A$34) + 2,AH6)))</f>
        <v>0</v>
      </c>
      <c r="F6" s="21"/>
      <c r="G6" s="22"/>
      <c r="H6" s="23">
        <f>IF(ISBLANK(G6),0,IF(ISBLANK(F5),0,IF(H5 = "D",MAX($A$5:$A$34) + 2,AL6)))</f>
        <v>0</v>
      </c>
      <c r="I6" s="21"/>
      <c r="J6" s="22"/>
      <c r="K6" s="23">
        <f>IF(ISBLANK(J6),0,IF(ISBLANK(I5),0,IF(K5 = "D",MAX($A$5:$A$34) + 2,AP6)))</f>
        <v>0</v>
      </c>
      <c r="L6" s="21"/>
      <c r="M6" s="22"/>
      <c r="N6" s="23">
        <f>IF(ISBLANK(M6),0,IF(ISBLANK(L5),0,IF(N5 = "D",MAX($A$5:$A$34) + 2,AT6)))</f>
        <v>0</v>
      </c>
      <c r="O6" s="193"/>
      <c r="P6" s="183"/>
      <c r="Q6" s="185"/>
      <c r="T6" s="181"/>
      <c r="U6" s="183"/>
      <c r="V6" s="185"/>
      <c r="Y6" s="10">
        <f>O5</f>
        <v>0</v>
      </c>
      <c r="Z6" s="9">
        <f>P5</f>
        <v>0</v>
      </c>
      <c r="AA6">
        <f>RANK(Y6,$Y$6:$Y$20,1)</f>
        <v>1</v>
      </c>
      <c r="AB6">
        <f>RANK(Z6,$Z$6:$Z$20,0)</f>
        <v>1</v>
      </c>
      <c r="AC6">
        <f>AA6+AB6*0.00001</f>
        <v>1.0000100000000001</v>
      </c>
      <c r="AD6" s="19">
        <f>RANK(AC6,$AC$6:$AC$20,1)</f>
        <v>1</v>
      </c>
      <c r="AE6" s="14">
        <f>D6</f>
        <v>0</v>
      </c>
      <c r="AF6" s="15">
        <f t="shared" ref="AF6:AF20" si="0">IF(AE6=0,MAX($A$5:$A$52) +1,IF(D5="d",MAX($A$5:$A$52) +2,RANK(AE6,$AE$6:$AE$20,0)))</f>
        <v>16</v>
      </c>
      <c r="AG6">
        <f>COUNTIF($AF$6:$AF$20,AF6)</f>
        <v>11</v>
      </c>
      <c r="AH6" s="18">
        <f t="shared" ref="AH6:AH20" si="1">IF(AE6=0,MAX($A$5:$A$52) +1,IF(AG6 &gt; 1,IF(MOD(AG6,2) = 0,(AF6*AG6+AG6-1)/AG6,(AF6*AG6+AG6)/AG6),IF(AG6=1,AF6,(AF6*AG6+AG6-1)/AG6)))</f>
        <v>16</v>
      </c>
      <c r="AI6" s="14">
        <f>G6</f>
        <v>0</v>
      </c>
      <c r="AJ6">
        <f t="shared" ref="AJ6:AJ20" si="2">IF(AI6=0,MAX($A$5:$A$52) +1,IF(G5="d",MAX($A$5:$A$52) +2,RANK(AI6,$AI$6:$AI$20,0)))</f>
        <v>16</v>
      </c>
      <c r="AK6">
        <f>COUNTIF($AJ$6:$AJ$20,AJ6)</f>
        <v>11</v>
      </c>
      <c r="AL6" s="18">
        <f t="shared" ref="AL6:AL20" si="3">IF(AI6=0,MAX($A$5:$A$52) +1,IF(AK6 &gt; 1,IF(MOD(AK6,2) = 0,(AJ6*AK6+AK6-1)/AK6,(AJ6*AK6+AK6)/AK6),IF(AK6=1,AJ6,(AJ6*AK6+AK6-1)/AK6)))</f>
        <v>16</v>
      </c>
      <c r="AM6" s="14">
        <f>J6</f>
        <v>0</v>
      </c>
      <c r="AN6" s="15">
        <f t="shared" ref="AN6:AN20" si="4">IF(AM6=0,MAX($A$5:$A$52) +1,IF(J5="d",MAX($A$5:$A$52) +2,RANK(AM6,$AM$6:$AM$20,0)))</f>
        <v>16</v>
      </c>
      <c r="AO6">
        <f>COUNTIF($AN$6:$AN$20,AN6)</f>
        <v>11</v>
      </c>
      <c r="AP6" s="18">
        <f t="shared" ref="AP6:AP20" si="5">IF(AM6=0,MAX($A$5:$A$52) +1,IF(AO6 &gt; 1,IF(MOD(AO6,2) = 0,(AN6*AO6+AO6-1)/AO6,(AN6*AO6+AO6)/AO6),IF(AO6=1,AN6,(AN6*AO6+AO6-1)/AO6)))</f>
        <v>16</v>
      </c>
      <c r="AQ6" s="14">
        <f>M6</f>
        <v>0</v>
      </c>
      <c r="AR6" s="15">
        <f t="shared" ref="AR6:AR20" si="6">IF(AQ6=0,MAX($A$5:$A$52) +1,IF(M5="d",MAX($A$5:$A$52) +2,RANK(AQ6,$AQ$6:$AQ$20,0)))</f>
        <v>16</v>
      </c>
      <c r="AS6">
        <f>COUNTIF($AR$6:$AR$20,AR6)</f>
        <v>11</v>
      </c>
      <c r="AT6" s="18">
        <f>IF(AQ6=0,MAX($A$5:$A$52) +1,IF(AS6 &gt; 1,IF(MOD(AS6,2) = 0,(AR6*AS6+AS6-1)/AS6,(AR6*AS6+AS6)/AS6),IF(AS6=1,AR6,(AR6*AS6+AS6-1)/AS6)))</f>
        <v>16</v>
      </c>
      <c r="AU6" s="9">
        <f>T5</f>
        <v>138</v>
      </c>
      <c r="AV6" s="9">
        <f>U5</f>
        <v>434750</v>
      </c>
      <c r="AW6">
        <f>RANK(AU6,$AU$6:$AU$20,1)</f>
        <v>11</v>
      </c>
      <c r="AX6">
        <f>RANK(AV6,$AV$6:$AV$20,0)</f>
        <v>11</v>
      </c>
      <c r="AY6">
        <f>AW6+AX6*0.00001</f>
        <v>11.000109999999999</v>
      </c>
      <c r="AZ6">
        <f>RANK(AY6,$AY$6:$AY$20,1)</f>
        <v>11</v>
      </c>
    </row>
    <row r="7" spans="1:52" ht="19.5" customHeight="1" x14ac:dyDescent="0.25">
      <c r="A7" s="186">
        <v>2</v>
      </c>
      <c r="B7" s="198" t="s">
        <v>168</v>
      </c>
      <c r="C7" s="190"/>
      <c r="D7" s="191"/>
      <c r="E7" s="46"/>
      <c r="F7" s="190"/>
      <c r="G7" s="191"/>
      <c r="H7" s="46"/>
      <c r="I7" s="190"/>
      <c r="J7" s="191"/>
      <c r="K7" s="46"/>
      <c r="L7" s="190"/>
      <c r="M7" s="191"/>
      <c r="N7" s="46"/>
      <c r="O7" s="192">
        <f>SUM(E8+H8+K8+N8)</f>
        <v>0</v>
      </c>
      <c r="P7" s="182">
        <f>SUM(D8+G8+J8+M8)</f>
        <v>0</v>
      </c>
      <c r="Q7" s="184">
        <f>AD7</f>
        <v>1</v>
      </c>
      <c r="T7" s="180">
        <f>O7+'15 družstiev Pretek č. 1'!O7+'15 družstiev Pretek č. 2'!O7+'15 družstiev Pretek č. 3'!O7+'15 družstiev Pretek č. 4'!O7+'15 družstiev Pretek č. 5'!O7</f>
        <v>93</v>
      </c>
      <c r="U7" s="182">
        <f>P7+'15 družstiev Pretek č. 1'!P7+'15 družstiev Pretek č. 2'!P7+'15 družstiev Pretek č. 3'!P7+'15 družstiev Pretek č. 4'!P7+'15 družstiev Pretek č. 5'!P7</f>
        <v>519225</v>
      </c>
      <c r="V7" s="184">
        <f>AZ7</f>
        <v>7</v>
      </c>
      <c r="Y7" s="10">
        <f>O7</f>
        <v>0</v>
      </c>
      <c r="Z7" s="9">
        <f>P7</f>
        <v>0</v>
      </c>
      <c r="AA7">
        <f t="shared" ref="AA7:AA20" si="7">RANK(Y7,$Y$6:$Y$20,1)</f>
        <v>1</v>
      </c>
      <c r="AB7">
        <f t="shared" ref="AB7:AB20" si="8">RANK(Z7,$Z$6:$Z$20,0)</f>
        <v>1</v>
      </c>
      <c r="AC7">
        <f t="shared" ref="AC7:AC20" si="9">AA7+AB7*0.00001</f>
        <v>1.0000100000000001</v>
      </c>
      <c r="AD7" s="19">
        <f t="shared" ref="AD7:AD20" si="10">RANK(AC7,$AC$6:$AC$20,1)</f>
        <v>1</v>
      </c>
      <c r="AE7" s="14">
        <f>D8</f>
        <v>0</v>
      </c>
      <c r="AF7" s="15">
        <f t="shared" si="0"/>
        <v>16</v>
      </c>
      <c r="AG7">
        <f t="shared" ref="AG7:AG20" si="11">COUNTIF($AF$6:$AF$20,AF7)</f>
        <v>11</v>
      </c>
      <c r="AH7" s="18">
        <f t="shared" si="1"/>
        <v>16</v>
      </c>
      <c r="AI7" s="14">
        <f>G8</f>
        <v>0</v>
      </c>
      <c r="AJ7">
        <f t="shared" si="2"/>
        <v>16</v>
      </c>
      <c r="AK7">
        <f t="shared" ref="AK7:AK20" si="12">COUNTIF($AJ$6:$AJ$20,AJ7)</f>
        <v>11</v>
      </c>
      <c r="AL7" s="18">
        <f t="shared" si="3"/>
        <v>16</v>
      </c>
      <c r="AM7" s="14">
        <f>J8</f>
        <v>0</v>
      </c>
      <c r="AN7" s="15">
        <f t="shared" si="4"/>
        <v>16</v>
      </c>
      <c r="AO7">
        <f t="shared" ref="AO7:AO20" si="13">COUNTIF($AN$6:$AN$20,AN7)</f>
        <v>11</v>
      </c>
      <c r="AP7" s="18">
        <f t="shared" si="5"/>
        <v>16</v>
      </c>
      <c r="AQ7" s="14">
        <f>M8</f>
        <v>0</v>
      </c>
      <c r="AR7" s="15">
        <f t="shared" si="6"/>
        <v>16</v>
      </c>
      <c r="AS7">
        <f t="shared" ref="AS7:AS20" si="14">COUNTIF($AR$6:$AR$20,AR7)</f>
        <v>11</v>
      </c>
      <c r="AT7" s="18">
        <f t="shared" ref="AT7:AT20" si="15">IF(AQ7=0,MAX($A$5:$A$52) +1,IF(AS7 &gt; 1,IF(MOD(AS7,2) = 0,(AR7*AS7+AS7-1)/AS7,(AR7*AS7+AS7)/AS7),IF(AS7=1,AR7,(AR7*AS7+AS7-1)/AS7)))</f>
        <v>16</v>
      </c>
      <c r="AU7" s="9">
        <f>T7</f>
        <v>93</v>
      </c>
      <c r="AV7" s="9">
        <f>U7</f>
        <v>519225</v>
      </c>
      <c r="AW7">
        <f t="shared" ref="AW7:AW20" si="16">RANK(AU7,$AU$6:$AU$20,1)</f>
        <v>7</v>
      </c>
      <c r="AX7">
        <f t="shared" ref="AX7:AX20" si="17">RANK(AV7,$AV$6:$AV$20,0)</f>
        <v>8</v>
      </c>
      <c r="AY7">
        <f t="shared" ref="AY7:AY20" si="18">AW7+AX7*0.00001</f>
        <v>7.0000799999999996</v>
      </c>
      <c r="AZ7">
        <f t="shared" ref="AZ7:AZ20" si="19">RANK(AY7,$AY$6:$AY$20,1)</f>
        <v>7</v>
      </c>
    </row>
    <row r="8" spans="1:52" ht="19.5" customHeight="1" thickBot="1" x14ac:dyDescent="0.3">
      <c r="A8" s="187"/>
      <c r="B8" s="199"/>
      <c r="C8" s="21"/>
      <c r="D8" s="22"/>
      <c r="E8" s="23">
        <f>IF(ISBLANK(D8),0,IF(ISBLANK(C7),0,IF(E7 = "D",MAX($A$5:$A$34) + 2,AH7)))</f>
        <v>0</v>
      </c>
      <c r="F8" s="21"/>
      <c r="G8" s="22"/>
      <c r="H8" s="23">
        <f>IF(ISBLANK(G8),0,IF(ISBLANK(F7),0,IF(H7 = "D",MAX($A$5:$A$34) + 2,AL7)))</f>
        <v>0</v>
      </c>
      <c r="I8" s="21"/>
      <c r="J8" s="22"/>
      <c r="K8" s="23">
        <f>IF(ISBLANK(J8),0,IF(ISBLANK(I7),0,IF(K7 = "D",MAX($A$5:$A$34) + 2,AP7)))</f>
        <v>0</v>
      </c>
      <c r="L8" s="21"/>
      <c r="M8" s="22"/>
      <c r="N8" s="23">
        <f>IF(ISBLANK(M8),0,IF(ISBLANK(L7),0,IF(N7 = "D",MAX($A$5:$A$34) + 2,AT7)))</f>
        <v>0</v>
      </c>
      <c r="O8" s="193"/>
      <c r="P8" s="183"/>
      <c r="Q8" s="185"/>
      <c r="T8" s="181"/>
      <c r="U8" s="183"/>
      <c r="V8" s="185"/>
      <c r="Y8" s="10">
        <f>O9</f>
        <v>0</v>
      </c>
      <c r="Z8" s="9">
        <f>P9</f>
        <v>0</v>
      </c>
      <c r="AA8">
        <f t="shared" si="7"/>
        <v>1</v>
      </c>
      <c r="AB8">
        <f t="shared" si="8"/>
        <v>1</v>
      </c>
      <c r="AC8">
        <f t="shared" si="9"/>
        <v>1.0000100000000001</v>
      </c>
      <c r="AD8" s="19">
        <f t="shared" si="10"/>
        <v>1</v>
      </c>
      <c r="AE8" s="14">
        <f>D10</f>
        <v>0</v>
      </c>
      <c r="AF8" s="15">
        <f t="shared" si="0"/>
        <v>16</v>
      </c>
      <c r="AG8">
        <f t="shared" si="11"/>
        <v>11</v>
      </c>
      <c r="AH8" s="18">
        <f t="shared" si="1"/>
        <v>16</v>
      </c>
      <c r="AI8" s="14">
        <f>G10</f>
        <v>0</v>
      </c>
      <c r="AJ8">
        <f t="shared" si="2"/>
        <v>16</v>
      </c>
      <c r="AK8">
        <f t="shared" si="12"/>
        <v>11</v>
      </c>
      <c r="AL8" s="18">
        <f t="shared" si="3"/>
        <v>16</v>
      </c>
      <c r="AM8" s="14">
        <f>J10</f>
        <v>0</v>
      </c>
      <c r="AN8" s="15">
        <f t="shared" si="4"/>
        <v>16</v>
      </c>
      <c r="AO8">
        <f t="shared" si="13"/>
        <v>11</v>
      </c>
      <c r="AP8" s="18">
        <f t="shared" si="5"/>
        <v>16</v>
      </c>
      <c r="AQ8" s="14">
        <f>M10</f>
        <v>0</v>
      </c>
      <c r="AR8" s="15">
        <f t="shared" si="6"/>
        <v>16</v>
      </c>
      <c r="AS8">
        <f t="shared" si="14"/>
        <v>11</v>
      </c>
      <c r="AT8" s="18">
        <f t="shared" si="15"/>
        <v>16</v>
      </c>
      <c r="AU8" s="9">
        <f>T9</f>
        <v>87</v>
      </c>
      <c r="AV8" s="9">
        <f>U9</f>
        <v>581500</v>
      </c>
      <c r="AW8">
        <f t="shared" si="16"/>
        <v>4</v>
      </c>
      <c r="AX8">
        <f t="shared" si="17"/>
        <v>6</v>
      </c>
      <c r="AY8">
        <f t="shared" si="18"/>
        <v>4.0000600000000004</v>
      </c>
      <c r="AZ8">
        <f t="shared" si="19"/>
        <v>4</v>
      </c>
    </row>
    <row r="9" spans="1:52" ht="19.5" customHeight="1" x14ac:dyDescent="0.25">
      <c r="A9" s="197">
        <v>3</v>
      </c>
      <c r="B9" s="198" t="s">
        <v>172</v>
      </c>
      <c r="C9" s="190"/>
      <c r="D9" s="191"/>
      <c r="E9" s="46"/>
      <c r="F9" s="190"/>
      <c r="G9" s="191"/>
      <c r="H9" s="46"/>
      <c r="I9" s="190"/>
      <c r="J9" s="191"/>
      <c r="K9" s="46"/>
      <c r="L9" s="190"/>
      <c r="M9" s="191"/>
      <c r="N9" s="46"/>
      <c r="O9" s="192">
        <f>SUM(E10+H10+K10+N10)</f>
        <v>0</v>
      </c>
      <c r="P9" s="182">
        <f>SUM(D10+G10+J10+M10)</f>
        <v>0</v>
      </c>
      <c r="Q9" s="184">
        <f>AD8</f>
        <v>1</v>
      </c>
      <c r="T9" s="180">
        <f>O9+'15 družstiev Pretek č. 1'!O9+'15 družstiev Pretek č. 2'!O9+'15 družstiev Pretek č. 3'!O9+'15 družstiev Pretek č. 4'!O9+'15 družstiev Pretek č. 5'!O9</f>
        <v>87</v>
      </c>
      <c r="U9" s="182">
        <f>P9+'15 družstiev Pretek č. 1'!P9+'15 družstiev Pretek č. 2'!P9+'15 družstiev Pretek č. 3'!P9+'15 družstiev Pretek č. 4'!P9+'15 družstiev Pretek č. 5'!P9</f>
        <v>581500</v>
      </c>
      <c r="V9" s="184">
        <f>AZ8</f>
        <v>4</v>
      </c>
      <c r="Y9" s="10">
        <f>O11</f>
        <v>0</v>
      </c>
      <c r="Z9" s="9">
        <f>P11</f>
        <v>0</v>
      </c>
      <c r="AA9">
        <f t="shared" si="7"/>
        <v>1</v>
      </c>
      <c r="AB9">
        <f t="shared" si="8"/>
        <v>1</v>
      </c>
      <c r="AC9">
        <f t="shared" si="9"/>
        <v>1.0000100000000001</v>
      </c>
      <c r="AD9" s="19">
        <f t="shared" si="10"/>
        <v>1</v>
      </c>
      <c r="AE9" s="14">
        <f>D12</f>
        <v>0</v>
      </c>
      <c r="AF9" s="15">
        <f t="shared" si="0"/>
        <v>16</v>
      </c>
      <c r="AG9">
        <f t="shared" si="11"/>
        <v>11</v>
      </c>
      <c r="AH9" s="18">
        <f t="shared" si="1"/>
        <v>16</v>
      </c>
      <c r="AI9" s="14">
        <f>G12</f>
        <v>0</v>
      </c>
      <c r="AJ9">
        <f t="shared" si="2"/>
        <v>16</v>
      </c>
      <c r="AK9">
        <f t="shared" si="12"/>
        <v>11</v>
      </c>
      <c r="AL9" s="18">
        <f t="shared" si="3"/>
        <v>16</v>
      </c>
      <c r="AM9" s="14">
        <f>J12</f>
        <v>0</v>
      </c>
      <c r="AN9" s="15">
        <f t="shared" si="4"/>
        <v>16</v>
      </c>
      <c r="AO9">
        <f t="shared" si="13"/>
        <v>11</v>
      </c>
      <c r="AP9" s="18">
        <f t="shared" si="5"/>
        <v>16</v>
      </c>
      <c r="AQ9" s="14">
        <f>M12</f>
        <v>0</v>
      </c>
      <c r="AR9" s="15">
        <f t="shared" si="6"/>
        <v>16</v>
      </c>
      <c r="AS9">
        <f t="shared" si="14"/>
        <v>11</v>
      </c>
      <c r="AT9" s="18">
        <f t="shared" si="15"/>
        <v>16</v>
      </c>
      <c r="AU9" s="9">
        <f>T11</f>
        <v>79</v>
      </c>
      <c r="AV9" s="9">
        <f>U11</f>
        <v>635100</v>
      </c>
      <c r="AW9">
        <f t="shared" si="16"/>
        <v>1</v>
      </c>
      <c r="AX9">
        <f t="shared" si="17"/>
        <v>1</v>
      </c>
      <c r="AY9">
        <f t="shared" si="18"/>
        <v>1.0000100000000001</v>
      </c>
      <c r="AZ9">
        <f t="shared" si="19"/>
        <v>1</v>
      </c>
    </row>
    <row r="10" spans="1:52" ht="19.5" customHeight="1" thickBot="1" x14ac:dyDescent="0.3">
      <c r="A10" s="197"/>
      <c r="B10" s="199"/>
      <c r="C10" s="21"/>
      <c r="D10" s="22"/>
      <c r="E10" s="23">
        <f>IF(ISBLANK(D10),0,IF(ISBLANK(C9),0,IF(E9 = "D",MAX($A$5:$A$34) + 2,AH8)))</f>
        <v>0</v>
      </c>
      <c r="F10" s="21"/>
      <c r="G10" s="22"/>
      <c r="H10" s="23">
        <f>IF(ISBLANK(G10),0,IF(ISBLANK(F9),0,IF(H9 = "D",MAX($A$5:$A$34) + 2,AL8)))</f>
        <v>0</v>
      </c>
      <c r="I10" s="21"/>
      <c r="J10" s="22"/>
      <c r="K10" s="23">
        <f>IF(ISBLANK(J10),0,IF(ISBLANK(I9),0,IF(K9 = "D",MAX($A$5:$A$34) + 2,AP8)))</f>
        <v>0</v>
      </c>
      <c r="L10" s="21"/>
      <c r="M10" s="22"/>
      <c r="N10" s="23">
        <f>IF(ISBLANK(M10),0,IF(ISBLANK(L9),0,IF(N9 = "D",MAX($A$5:$A$34) + 2,AT8)))</f>
        <v>0</v>
      </c>
      <c r="O10" s="193"/>
      <c r="P10" s="183"/>
      <c r="Q10" s="185"/>
      <c r="T10" s="181"/>
      <c r="U10" s="183"/>
      <c r="V10" s="185"/>
      <c r="Y10" s="10">
        <f>O13</f>
        <v>0</v>
      </c>
      <c r="Z10" s="9">
        <f>P13</f>
        <v>0</v>
      </c>
      <c r="AA10">
        <f t="shared" si="7"/>
        <v>1</v>
      </c>
      <c r="AB10">
        <f t="shared" si="8"/>
        <v>1</v>
      </c>
      <c r="AC10">
        <f t="shared" si="9"/>
        <v>1.0000100000000001</v>
      </c>
      <c r="AD10" s="19">
        <f t="shared" si="10"/>
        <v>1</v>
      </c>
      <c r="AE10" s="14">
        <f>D14</f>
        <v>0</v>
      </c>
      <c r="AF10" s="15">
        <f t="shared" si="0"/>
        <v>16</v>
      </c>
      <c r="AG10">
        <f t="shared" si="11"/>
        <v>11</v>
      </c>
      <c r="AH10" s="18">
        <f t="shared" si="1"/>
        <v>16</v>
      </c>
      <c r="AI10" s="14">
        <f>G14</f>
        <v>0</v>
      </c>
      <c r="AJ10">
        <f t="shared" si="2"/>
        <v>16</v>
      </c>
      <c r="AK10">
        <f t="shared" si="12"/>
        <v>11</v>
      </c>
      <c r="AL10" s="18">
        <f t="shared" si="3"/>
        <v>16</v>
      </c>
      <c r="AM10" s="14">
        <f>J14</f>
        <v>0</v>
      </c>
      <c r="AN10" s="15">
        <f t="shared" si="4"/>
        <v>16</v>
      </c>
      <c r="AO10">
        <f t="shared" si="13"/>
        <v>11</v>
      </c>
      <c r="AP10" s="18">
        <f t="shared" si="5"/>
        <v>16</v>
      </c>
      <c r="AQ10" s="14">
        <f>M14</f>
        <v>0</v>
      </c>
      <c r="AR10" s="15">
        <f t="shared" si="6"/>
        <v>16</v>
      </c>
      <c r="AS10">
        <f t="shared" si="14"/>
        <v>11</v>
      </c>
      <c r="AT10" s="18">
        <f t="shared" si="15"/>
        <v>16</v>
      </c>
      <c r="AU10" s="9">
        <f>T13</f>
        <v>90</v>
      </c>
      <c r="AV10" s="9">
        <f>U13</f>
        <v>612600</v>
      </c>
      <c r="AW10">
        <f t="shared" si="16"/>
        <v>5</v>
      </c>
      <c r="AX10">
        <f t="shared" si="17"/>
        <v>2</v>
      </c>
      <c r="AY10">
        <f t="shared" si="18"/>
        <v>5.0000200000000001</v>
      </c>
      <c r="AZ10">
        <f t="shared" si="19"/>
        <v>5</v>
      </c>
    </row>
    <row r="11" spans="1:52" ht="19.5" customHeight="1" x14ac:dyDescent="0.25">
      <c r="A11" s="186">
        <v>4</v>
      </c>
      <c r="B11" s="198" t="s">
        <v>192</v>
      </c>
      <c r="C11" s="190"/>
      <c r="D11" s="191"/>
      <c r="E11" s="46"/>
      <c r="F11" s="190"/>
      <c r="G11" s="191"/>
      <c r="H11" s="46"/>
      <c r="I11" s="190"/>
      <c r="J11" s="191"/>
      <c r="K11" s="46"/>
      <c r="L11" s="190"/>
      <c r="M11" s="191"/>
      <c r="N11" s="46"/>
      <c r="O11" s="192">
        <f>SUM(E12+H12+K12+N12)</f>
        <v>0</v>
      </c>
      <c r="P11" s="182">
        <f>SUM(D12+G12+J12+M12)</f>
        <v>0</v>
      </c>
      <c r="Q11" s="184">
        <f>AD9</f>
        <v>1</v>
      </c>
      <c r="T11" s="180">
        <f>O11+'15 družstiev Pretek č. 1'!O11+'15 družstiev Pretek č. 2'!O11+'15 družstiev Pretek č. 3'!O11+'15 družstiev Pretek č. 4'!O11+'15 družstiev Pretek č. 5'!O11</f>
        <v>79</v>
      </c>
      <c r="U11" s="182">
        <f>P11+'15 družstiev Pretek č. 1'!P11+'15 družstiev Pretek č. 2'!P11+'15 družstiev Pretek č. 3'!P11+'15 družstiev Pretek č. 4'!P11+'15 družstiev Pretek č. 5'!P11</f>
        <v>635100</v>
      </c>
      <c r="V11" s="184">
        <f>AZ9</f>
        <v>1</v>
      </c>
      <c r="Y11" s="10">
        <f>O15</f>
        <v>0</v>
      </c>
      <c r="Z11" s="9">
        <f>P15</f>
        <v>0</v>
      </c>
      <c r="AA11">
        <f t="shared" si="7"/>
        <v>1</v>
      </c>
      <c r="AB11">
        <f t="shared" si="8"/>
        <v>1</v>
      </c>
      <c r="AC11">
        <f t="shared" si="9"/>
        <v>1.0000100000000001</v>
      </c>
      <c r="AD11" s="19">
        <f t="shared" si="10"/>
        <v>1</v>
      </c>
      <c r="AE11" s="14">
        <f>D16</f>
        <v>0</v>
      </c>
      <c r="AF11" s="15">
        <f t="shared" si="0"/>
        <v>16</v>
      </c>
      <c r="AG11">
        <f t="shared" si="11"/>
        <v>11</v>
      </c>
      <c r="AH11" s="18">
        <f t="shared" si="1"/>
        <v>16</v>
      </c>
      <c r="AI11" s="14">
        <f>G16</f>
        <v>0</v>
      </c>
      <c r="AJ11">
        <f t="shared" si="2"/>
        <v>16</v>
      </c>
      <c r="AK11">
        <f t="shared" si="12"/>
        <v>11</v>
      </c>
      <c r="AL11" s="18">
        <f t="shared" si="3"/>
        <v>16</v>
      </c>
      <c r="AM11" s="14">
        <f>J16</f>
        <v>0</v>
      </c>
      <c r="AN11" s="15">
        <f t="shared" si="4"/>
        <v>16</v>
      </c>
      <c r="AO11">
        <f t="shared" si="13"/>
        <v>11</v>
      </c>
      <c r="AP11" s="18">
        <f t="shared" si="5"/>
        <v>16</v>
      </c>
      <c r="AQ11" s="14">
        <f>M16</f>
        <v>0</v>
      </c>
      <c r="AR11" s="15">
        <f t="shared" si="6"/>
        <v>16</v>
      </c>
      <c r="AS11">
        <f t="shared" si="14"/>
        <v>11</v>
      </c>
      <c r="AT11" s="18">
        <f t="shared" si="15"/>
        <v>16</v>
      </c>
      <c r="AU11" s="9">
        <f>T15</f>
        <v>99</v>
      </c>
      <c r="AV11" s="9">
        <f>U15</f>
        <v>508400</v>
      </c>
      <c r="AW11">
        <f t="shared" si="16"/>
        <v>8</v>
      </c>
      <c r="AX11">
        <f t="shared" si="17"/>
        <v>9</v>
      </c>
      <c r="AY11">
        <f t="shared" si="18"/>
        <v>8.0000900000000001</v>
      </c>
      <c r="AZ11">
        <f t="shared" si="19"/>
        <v>8</v>
      </c>
    </row>
    <row r="12" spans="1:52" ht="19.5" customHeight="1" thickBot="1" x14ac:dyDescent="0.3">
      <c r="A12" s="187"/>
      <c r="B12" s="199"/>
      <c r="C12" s="21"/>
      <c r="D12" s="22"/>
      <c r="E12" s="23">
        <f>IF(ISBLANK(D12),0,IF(ISBLANK(C11),0,IF(E11 = "D",MAX($A$5:$A$34) + 2,AH9)))</f>
        <v>0</v>
      </c>
      <c r="F12" s="21"/>
      <c r="G12" s="22"/>
      <c r="H12" s="23">
        <f>IF(ISBLANK(G12),0,IF(ISBLANK(F11),0,IF(H11 = "D",MAX($A$5:$A$34) + 2,AL9)))</f>
        <v>0</v>
      </c>
      <c r="I12" s="21"/>
      <c r="J12" s="22"/>
      <c r="K12" s="23">
        <f>IF(ISBLANK(J12),0,IF(ISBLANK(I11),0,IF(K11 = "D",MAX($A$5:$A$34) + 2,AP9)))</f>
        <v>0</v>
      </c>
      <c r="L12" s="21"/>
      <c r="M12" s="22"/>
      <c r="N12" s="23">
        <f>IF(ISBLANK(M12),0,IF(ISBLANK(L11),0,IF(N11 = "D",MAX($A$5:$A$34) + 2,AT9)))</f>
        <v>0</v>
      </c>
      <c r="O12" s="193"/>
      <c r="P12" s="183"/>
      <c r="Q12" s="185"/>
      <c r="T12" s="181"/>
      <c r="U12" s="183"/>
      <c r="V12" s="185"/>
      <c r="W12" s="17"/>
      <c r="Y12" s="10">
        <f>O17</f>
        <v>0</v>
      </c>
      <c r="Z12" s="9">
        <f>P17</f>
        <v>0</v>
      </c>
      <c r="AA12">
        <f t="shared" si="7"/>
        <v>1</v>
      </c>
      <c r="AB12">
        <f t="shared" si="8"/>
        <v>1</v>
      </c>
      <c r="AC12">
        <f t="shared" si="9"/>
        <v>1.0000100000000001</v>
      </c>
      <c r="AD12" s="19">
        <f t="shared" si="10"/>
        <v>1</v>
      </c>
      <c r="AE12" s="14">
        <f>D18</f>
        <v>0</v>
      </c>
      <c r="AF12" s="15">
        <f t="shared" si="0"/>
        <v>16</v>
      </c>
      <c r="AG12">
        <f t="shared" si="11"/>
        <v>11</v>
      </c>
      <c r="AH12" s="18">
        <f t="shared" si="1"/>
        <v>16</v>
      </c>
      <c r="AI12" s="14">
        <f>G18</f>
        <v>0</v>
      </c>
      <c r="AJ12">
        <f t="shared" si="2"/>
        <v>16</v>
      </c>
      <c r="AK12">
        <f t="shared" si="12"/>
        <v>11</v>
      </c>
      <c r="AL12" s="18">
        <f t="shared" si="3"/>
        <v>16</v>
      </c>
      <c r="AM12" s="14">
        <f>J18</f>
        <v>0</v>
      </c>
      <c r="AN12" s="15">
        <f t="shared" si="4"/>
        <v>16</v>
      </c>
      <c r="AO12">
        <f t="shared" si="13"/>
        <v>11</v>
      </c>
      <c r="AP12" s="18">
        <f t="shared" si="5"/>
        <v>16</v>
      </c>
      <c r="AQ12" s="14">
        <f>M18</f>
        <v>0</v>
      </c>
      <c r="AR12" s="15">
        <f t="shared" si="6"/>
        <v>16</v>
      </c>
      <c r="AS12">
        <f t="shared" si="14"/>
        <v>11</v>
      </c>
      <c r="AT12" s="18">
        <f t="shared" si="15"/>
        <v>16</v>
      </c>
      <c r="AU12" s="9">
        <f>T17</f>
        <v>81</v>
      </c>
      <c r="AV12" s="9">
        <f>U17</f>
        <v>605350</v>
      </c>
      <c r="AW12">
        <f t="shared" si="16"/>
        <v>2</v>
      </c>
      <c r="AX12">
        <f t="shared" si="17"/>
        <v>3</v>
      </c>
      <c r="AY12">
        <f t="shared" si="18"/>
        <v>2.0000300000000002</v>
      </c>
      <c r="AZ12">
        <f t="shared" si="19"/>
        <v>2</v>
      </c>
    </row>
    <row r="13" spans="1:52" ht="19.5" customHeight="1" x14ac:dyDescent="0.25">
      <c r="A13" s="197">
        <v>5</v>
      </c>
      <c r="B13" s="198" t="s">
        <v>173</v>
      </c>
      <c r="C13" s="190"/>
      <c r="D13" s="191"/>
      <c r="E13" s="46"/>
      <c r="F13" s="190"/>
      <c r="G13" s="191"/>
      <c r="H13" s="46"/>
      <c r="I13" s="190"/>
      <c r="J13" s="191"/>
      <c r="K13" s="46"/>
      <c r="L13" s="190"/>
      <c r="M13" s="191"/>
      <c r="N13" s="46"/>
      <c r="O13" s="192">
        <f>SUM(E14+H14+K14+N14)</f>
        <v>0</v>
      </c>
      <c r="P13" s="182">
        <f>SUM(D14+G14+J14+M14)</f>
        <v>0</v>
      </c>
      <c r="Q13" s="184">
        <f>AD10</f>
        <v>1</v>
      </c>
      <c r="T13" s="180">
        <f>O13+'15 družstiev Pretek č. 1'!O13+'15 družstiev Pretek č. 2'!O13+'15 družstiev Pretek č. 3'!O13+'15 družstiev Pretek č. 4'!O13+'15 družstiev Pretek č. 5'!O13</f>
        <v>90</v>
      </c>
      <c r="U13" s="182">
        <f>P13+'15 družstiev Pretek č. 1'!P13+'15 družstiev Pretek č. 2'!P13+'15 družstiev Pretek č. 3'!P13+'15 družstiev Pretek č. 4'!P13+'15 družstiev Pretek č. 5'!P13</f>
        <v>612600</v>
      </c>
      <c r="V13" s="184">
        <f>AZ10</f>
        <v>5</v>
      </c>
      <c r="W13" s="17"/>
      <c r="Y13" s="10">
        <f>O19</f>
        <v>0</v>
      </c>
      <c r="Z13" s="9">
        <f>P19</f>
        <v>0</v>
      </c>
      <c r="AA13">
        <f t="shared" si="7"/>
        <v>1</v>
      </c>
      <c r="AB13">
        <f t="shared" si="8"/>
        <v>1</v>
      </c>
      <c r="AC13">
        <f t="shared" si="9"/>
        <v>1.0000100000000001</v>
      </c>
      <c r="AD13" s="19">
        <f t="shared" si="10"/>
        <v>1</v>
      </c>
      <c r="AE13" s="14">
        <f>D20</f>
        <v>0</v>
      </c>
      <c r="AF13" s="15">
        <f t="shared" si="0"/>
        <v>16</v>
      </c>
      <c r="AG13">
        <f t="shared" si="11"/>
        <v>11</v>
      </c>
      <c r="AH13" s="18">
        <f t="shared" si="1"/>
        <v>16</v>
      </c>
      <c r="AI13" s="14">
        <f>G20</f>
        <v>0</v>
      </c>
      <c r="AJ13">
        <f t="shared" si="2"/>
        <v>16</v>
      </c>
      <c r="AK13">
        <f t="shared" si="12"/>
        <v>11</v>
      </c>
      <c r="AL13" s="18">
        <f t="shared" si="3"/>
        <v>16</v>
      </c>
      <c r="AM13" s="14">
        <f>J20</f>
        <v>0</v>
      </c>
      <c r="AN13" s="15">
        <f t="shared" si="4"/>
        <v>16</v>
      </c>
      <c r="AO13">
        <f t="shared" si="13"/>
        <v>11</v>
      </c>
      <c r="AP13" s="18">
        <f t="shared" si="5"/>
        <v>16</v>
      </c>
      <c r="AQ13" s="14">
        <f>M20</f>
        <v>0</v>
      </c>
      <c r="AR13" s="15">
        <f t="shared" si="6"/>
        <v>16</v>
      </c>
      <c r="AS13">
        <f t="shared" si="14"/>
        <v>11</v>
      </c>
      <c r="AT13" s="18">
        <f t="shared" si="15"/>
        <v>16</v>
      </c>
      <c r="AU13" s="9">
        <f>T19</f>
        <v>110.5</v>
      </c>
      <c r="AV13" s="9">
        <f>U19</f>
        <v>522425</v>
      </c>
      <c r="AW13">
        <f t="shared" si="16"/>
        <v>10</v>
      </c>
      <c r="AX13">
        <f t="shared" si="17"/>
        <v>7</v>
      </c>
      <c r="AY13">
        <f t="shared" si="18"/>
        <v>10.000069999999999</v>
      </c>
      <c r="AZ13">
        <f t="shared" si="19"/>
        <v>10</v>
      </c>
    </row>
    <row r="14" spans="1:52" ht="19.5" customHeight="1" thickBot="1" x14ac:dyDescent="0.3">
      <c r="A14" s="197"/>
      <c r="B14" s="199"/>
      <c r="C14" s="21"/>
      <c r="D14" s="22"/>
      <c r="E14" s="23">
        <f>IF(ISBLANK(D14),0,IF(ISBLANK(C13),0,IF(E13 = "D",MAX($A$5:$A$34) + 2,AH10)))</f>
        <v>0</v>
      </c>
      <c r="F14" s="21"/>
      <c r="G14" s="22"/>
      <c r="H14" s="23">
        <f>IF(ISBLANK(G14),0,IF(ISBLANK(F13),0,IF(H13 = "D",MAX($A$5:$A$34) + 2,AL10)))</f>
        <v>0</v>
      </c>
      <c r="I14" s="21"/>
      <c r="J14" s="22"/>
      <c r="K14" s="23">
        <f>IF(ISBLANK(J14),0,IF(ISBLANK(I13),0,IF(K13 = "D",MAX($A$5:$A$34) + 2,AP10)))</f>
        <v>0</v>
      </c>
      <c r="L14" s="21"/>
      <c r="M14" s="22"/>
      <c r="N14" s="23">
        <f>IF(ISBLANK(M14),0,IF(ISBLANK(L13),0,IF(N13 = "D",MAX($A$5:$A$34) + 2,AT10)))</f>
        <v>0</v>
      </c>
      <c r="O14" s="193"/>
      <c r="P14" s="183"/>
      <c r="Q14" s="185"/>
      <c r="T14" s="181"/>
      <c r="U14" s="183"/>
      <c r="V14" s="185"/>
      <c r="W14" s="17"/>
      <c r="Y14" s="10">
        <f>O21</f>
        <v>0</v>
      </c>
      <c r="Z14" s="9">
        <f>P21</f>
        <v>0</v>
      </c>
      <c r="AA14">
        <f t="shared" si="7"/>
        <v>1</v>
      </c>
      <c r="AB14">
        <f t="shared" si="8"/>
        <v>1</v>
      </c>
      <c r="AC14">
        <f t="shared" si="9"/>
        <v>1.0000100000000001</v>
      </c>
      <c r="AD14" s="19">
        <f t="shared" si="10"/>
        <v>1</v>
      </c>
      <c r="AE14" s="14">
        <f>D22</f>
        <v>0</v>
      </c>
      <c r="AF14" s="15">
        <f t="shared" si="0"/>
        <v>16</v>
      </c>
      <c r="AG14">
        <f t="shared" si="11"/>
        <v>11</v>
      </c>
      <c r="AH14" s="18">
        <f t="shared" si="1"/>
        <v>16</v>
      </c>
      <c r="AI14" s="14">
        <f>G22</f>
        <v>0</v>
      </c>
      <c r="AJ14">
        <f t="shared" si="2"/>
        <v>16</v>
      </c>
      <c r="AK14">
        <f t="shared" si="12"/>
        <v>11</v>
      </c>
      <c r="AL14" s="18">
        <f t="shared" si="3"/>
        <v>16</v>
      </c>
      <c r="AM14" s="14">
        <f>J22</f>
        <v>0</v>
      </c>
      <c r="AN14" s="15">
        <f t="shared" si="4"/>
        <v>16</v>
      </c>
      <c r="AO14">
        <f t="shared" si="13"/>
        <v>11</v>
      </c>
      <c r="AP14" s="18">
        <f t="shared" si="5"/>
        <v>16</v>
      </c>
      <c r="AQ14" s="14">
        <f>M22</f>
        <v>0</v>
      </c>
      <c r="AR14" s="15">
        <f t="shared" si="6"/>
        <v>16</v>
      </c>
      <c r="AS14">
        <f t="shared" si="14"/>
        <v>11</v>
      </c>
      <c r="AT14" s="18">
        <f t="shared" si="15"/>
        <v>16</v>
      </c>
      <c r="AU14" s="9">
        <f>T21</f>
        <v>107</v>
      </c>
      <c r="AV14" s="9">
        <f>U21</f>
        <v>507550</v>
      </c>
      <c r="AW14">
        <f t="shared" si="16"/>
        <v>9</v>
      </c>
      <c r="AX14">
        <f t="shared" si="17"/>
        <v>10</v>
      </c>
      <c r="AY14">
        <f t="shared" si="18"/>
        <v>9.0000999999999998</v>
      </c>
      <c r="AZ14">
        <f t="shared" si="19"/>
        <v>9</v>
      </c>
    </row>
    <row r="15" spans="1:52" ht="19.5" customHeight="1" x14ac:dyDescent="0.25">
      <c r="A15" s="186">
        <v>6</v>
      </c>
      <c r="B15" s="198" t="s">
        <v>231</v>
      </c>
      <c r="C15" s="190"/>
      <c r="D15" s="191"/>
      <c r="E15" s="46"/>
      <c r="F15" s="190"/>
      <c r="G15" s="191"/>
      <c r="H15" s="46"/>
      <c r="I15" s="190"/>
      <c r="J15" s="191"/>
      <c r="K15" s="46"/>
      <c r="L15" s="190"/>
      <c r="M15" s="191"/>
      <c r="N15" s="46"/>
      <c r="O15" s="192">
        <f>SUM(E16+H16+K16+N16)</f>
        <v>0</v>
      </c>
      <c r="P15" s="182">
        <f>SUM(D16+G16+J16+M16)</f>
        <v>0</v>
      </c>
      <c r="Q15" s="184">
        <f>AD11</f>
        <v>1</v>
      </c>
      <c r="T15" s="180">
        <f>O15+'15 družstiev Pretek č. 1'!O15+'15 družstiev Pretek č. 2'!O15+'15 družstiev Pretek č. 3'!O15+'15 družstiev Pretek č. 4'!O15+'15 družstiev Pretek č. 5'!O15</f>
        <v>99</v>
      </c>
      <c r="U15" s="182">
        <f>P15+'15 družstiev Pretek č. 1'!P15+'15 družstiev Pretek č. 2'!P15+'15 družstiev Pretek č. 3'!P15+'15 družstiev Pretek č. 4'!P15+'15 družstiev Pretek č. 5'!P15</f>
        <v>508400</v>
      </c>
      <c r="V15" s="184">
        <f>AZ11</f>
        <v>8</v>
      </c>
      <c r="Y15" s="10">
        <f>O23</f>
        <v>0</v>
      </c>
      <c r="Z15" s="9">
        <f>P23</f>
        <v>0</v>
      </c>
      <c r="AA15">
        <f t="shared" si="7"/>
        <v>1</v>
      </c>
      <c r="AB15">
        <f t="shared" si="8"/>
        <v>1</v>
      </c>
      <c r="AC15">
        <f t="shared" si="9"/>
        <v>1.0000100000000001</v>
      </c>
      <c r="AD15" s="19">
        <f t="shared" si="10"/>
        <v>1</v>
      </c>
      <c r="AE15" s="14">
        <f>D24</f>
        <v>0</v>
      </c>
      <c r="AF15" s="15">
        <f t="shared" si="0"/>
        <v>16</v>
      </c>
      <c r="AG15">
        <f t="shared" si="11"/>
        <v>11</v>
      </c>
      <c r="AH15" s="18">
        <f t="shared" si="1"/>
        <v>16</v>
      </c>
      <c r="AI15" s="14">
        <f>G24</f>
        <v>0</v>
      </c>
      <c r="AJ15">
        <f t="shared" si="2"/>
        <v>16</v>
      </c>
      <c r="AK15">
        <f t="shared" si="12"/>
        <v>11</v>
      </c>
      <c r="AL15" s="18">
        <f t="shared" si="3"/>
        <v>16</v>
      </c>
      <c r="AM15" s="14">
        <f>J24</f>
        <v>0</v>
      </c>
      <c r="AN15" s="15">
        <f t="shared" si="4"/>
        <v>16</v>
      </c>
      <c r="AO15">
        <f t="shared" si="13"/>
        <v>11</v>
      </c>
      <c r="AP15" s="18">
        <f t="shared" si="5"/>
        <v>16</v>
      </c>
      <c r="AQ15" s="14">
        <f>M24</f>
        <v>0</v>
      </c>
      <c r="AR15" s="15">
        <f t="shared" si="6"/>
        <v>16</v>
      </c>
      <c r="AS15">
        <f t="shared" si="14"/>
        <v>11</v>
      </c>
      <c r="AT15" s="18">
        <f t="shared" si="15"/>
        <v>16</v>
      </c>
      <c r="AU15" s="9">
        <f>T23</f>
        <v>90.5</v>
      </c>
      <c r="AV15" s="9">
        <f>U23</f>
        <v>590850</v>
      </c>
      <c r="AW15">
        <f t="shared" si="16"/>
        <v>6</v>
      </c>
      <c r="AX15">
        <f t="shared" si="17"/>
        <v>4</v>
      </c>
      <c r="AY15">
        <f t="shared" si="18"/>
        <v>6.0000400000000003</v>
      </c>
      <c r="AZ15">
        <f t="shared" si="19"/>
        <v>6</v>
      </c>
    </row>
    <row r="16" spans="1:52" ht="19.5" customHeight="1" thickBot="1" x14ac:dyDescent="0.3">
      <c r="A16" s="187"/>
      <c r="B16" s="199"/>
      <c r="C16" s="21"/>
      <c r="D16" s="22"/>
      <c r="E16" s="23">
        <f>IF(ISBLANK(D16),0,IF(ISBLANK(C15),0,IF(E15 = "D",MAX($A$5:$A$34) + 2,AH11)))</f>
        <v>0</v>
      </c>
      <c r="F16" s="21"/>
      <c r="G16" s="22"/>
      <c r="H16" s="23">
        <f>IF(ISBLANK(G16),0,IF(ISBLANK(F15),0,IF(H15 = "D",MAX($A$5:$A$34) + 2,AL11)))</f>
        <v>0</v>
      </c>
      <c r="I16" s="21"/>
      <c r="J16" s="22"/>
      <c r="K16" s="23">
        <f>IF(ISBLANK(J16),0,IF(ISBLANK(I15),0,IF(K15 = "D",MAX($A$5:$A$34) + 2,AP11)))</f>
        <v>0</v>
      </c>
      <c r="L16" s="21"/>
      <c r="M16" s="22"/>
      <c r="N16" s="23">
        <f>IF(ISBLANK(M16),0,IF(ISBLANK(L15),0,IF(N15 = "D",MAX($A$5:$A$34) + 2,AT11)))</f>
        <v>0</v>
      </c>
      <c r="O16" s="193"/>
      <c r="P16" s="183"/>
      <c r="Q16" s="185"/>
      <c r="T16" s="181"/>
      <c r="U16" s="183"/>
      <c r="V16" s="185"/>
      <c r="Y16" s="10">
        <f>O25</f>
        <v>0</v>
      </c>
      <c r="Z16" s="9">
        <f>P25</f>
        <v>0</v>
      </c>
      <c r="AA16">
        <f t="shared" si="7"/>
        <v>1</v>
      </c>
      <c r="AB16">
        <f t="shared" si="8"/>
        <v>1</v>
      </c>
      <c r="AC16">
        <f t="shared" si="9"/>
        <v>1.0000100000000001</v>
      </c>
      <c r="AD16" s="19">
        <f t="shared" si="10"/>
        <v>1</v>
      </c>
      <c r="AE16" s="14">
        <f>D26</f>
        <v>0</v>
      </c>
      <c r="AF16" s="15">
        <f t="shared" si="0"/>
        <v>16</v>
      </c>
      <c r="AG16">
        <f t="shared" si="11"/>
        <v>11</v>
      </c>
      <c r="AH16" s="18">
        <f t="shared" si="1"/>
        <v>16</v>
      </c>
      <c r="AI16" s="14">
        <f>G26</f>
        <v>0</v>
      </c>
      <c r="AJ16">
        <f t="shared" si="2"/>
        <v>16</v>
      </c>
      <c r="AK16">
        <f t="shared" si="12"/>
        <v>11</v>
      </c>
      <c r="AL16" s="18">
        <f t="shared" si="3"/>
        <v>16</v>
      </c>
      <c r="AM16" s="14">
        <f>J26</f>
        <v>0</v>
      </c>
      <c r="AN16" s="15">
        <f t="shared" si="4"/>
        <v>16</v>
      </c>
      <c r="AO16">
        <f t="shared" si="13"/>
        <v>11</v>
      </c>
      <c r="AP16" s="18">
        <f t="shared" si="5"/>
        <v>16</v>
      </c>
      <c r="AQ16" s="14">
        <f>M26</f>
        <v>0</v>
      </c>
      <c r="AR16" s="15">
        <f t="shared" si="6"/>
        <v>16</v>
      </c>
      <c r="AS16">
        <f t="shared" si="14"/>
        <v>11</v>
      </c>
      <c r="AT16" s="18">
        <f t="shared" si="15"/>
        <v>16</v>
      </c>
      <c r="AU16" s="9">
        <f>T25</f>
        <v>86</v>
      </c>
      <c r="AV16" s="9">
        <f>U25</f>
        <v>589025</v>
      </c>
      <c r="AW16">
        <f t="shared" si="16"/>
        <v>3</v>
      </c>
      <c r="AX16">
        <f t="shared" si="17"/>
        <v>5</v>
      </c>
      <c r="AY16">
        <f t="shared" si="18"/>
        <v>3.0000499999999999</v>
      </c>
      <c r="AZ16">
        <f t="shared" si="19"/>
        <v>3</v>
      </c>
    </row>
    <row r="17" spans="1:52" ht="19.5" customHeight="1" thickBot="1" x14ac:dyDescent="0.3">
      <c r="A17" s="197">
        <v>7</v>
      </c>
      <c r="B17" s="194" t="s">
        <v>180</v>
      </c>
      <c r="C17" s="190"/>
      <c r="D17" s="191"/>
      <c r="E17" s="46"/>
      <c r="F17" s="190"/>
      <c r="G17" s="191"/>
      <c r="H17" s="46"/>
      <c r="I17" s="190"/>
      <c r="J17" s="191"/>
      <c r="K17" s="46"/>
      <c r="L17" s="190"/>
      <c r="M17" s="191"/>
      <c r="N17" s="46"/>
      <c r="O17" s="192">
        <f>SUM(E18+H18+K18+N18)</f>
        <v>0</v>
      </c>
      <c r="P17" s="182">
        <f>SUM(D18+G18+J18+M18)</f>
        <v>0</v>
      </c>
      <c r="Q17" s="184">
        <f>AD12</f>
        <v>1</v>
      </c>
      <c r="T17" s="180">
        <f>O17+'15 družstiev Pretek č. 1'!O17+'15 družstiev Pretek č. 2'!O17+'15 družstiev Pretek č. 3'!O17+'15 družstiev Pretek č. 4'!O17+'15 družstiev Pretek č. 5'!O17</f>
        <v>81</v>
      </c>
      <c r="U17" s="182">
        <f>P17+'15 družstiev Pretek č. 1'!P17+'15 družstiev Pretek č. 2'!P17+'15 družstiev Pretek č. 3'!P17+'15 družstiev Pretek č. 4'!P17+'15 družstiev Pretek č. 5'!P17</f>
        <v>605350</v>
      </c>
      <c r="V17" s="184">
        <f>AZ12</f>
        <v>2</v>
      </c>
      <c r="Y17" s="11">
        <f>O27</f>
        <v>51</v>
      </c>
      <c r="Z17" s="12">
        <f>P27</f>
        <v>-16</v>
      </c>
      <c r="AA17">
        <f t="shared" si="7"/>
        <v>12</v>
      </c>
      <c r="AB17">
        <f t="shared" si="8"/>
        <v>12</v>
      </c>
      <c r="AC17" s="13">
        <f t="shared" si="9"/>
        <v>12.000120000000001</v>
      </c>
      <c r="AD17" s="19">
        <f t="shared" si="10"/>
        <v>12</v>
      </c>
      <c r="AE17" s="16">
        <f>D28</f>
        <v>-4</v>
      </c>
      <c r="AF17" s="15">
        <f t="shared" si="0"/>
        <v>12</v>
      </c>
      <c r="AG17">
        <f t="shared" si="11"/>
        <v>4</v>
      </c>
      <c r="AH17" s="18">
        <f t="shared" si="1"/>
        <v>12.75</v>
      </c>
      <c r="AI17" s="16">
        <f>G28</f>
        <v>-4</v>
      </c>
      <c r="AJ17">
        <f t="shared" si="2"/>
        <v>12</v>
      </c>
      <c r="AK17">
        <f t="shared" si="12"/>
        <v>4</v>
      </c>
      <c r="AL17" s="18">
        <f t="shared" si="3"/>
        <v>12.75</v>
      </c>
      <c r="AM17" s="16">
        <f>J28</f>
        <v>-4</v>
      </c>
      <c r="AN17" s="15">
        <f t="shared" si="4"/>
        <v>12</v>
      </c>
      <c r="AO17">
        <f t="shared" si="13"/>
        <v>4</v>
      </c>
      <c r="AP17" s="18">
        <f t="shared" si="5"/>
        <v>12.75</v>
      </c>
      <c r="AQ17" s="16">
        <f>M28</f>
        <v>-4</v>
      </c>
      <c r="AR17" s="15">
        <f t="shared" si="6"/>
        <v>12</v>
      </c>
      <c r="AS17">
        <f t="shared" si="14"/>
        <v>4</v>
      </c>
      <c r="AT17" s="18">
        <f t="shared" si="15"/>
        <v>12.75</v>
      </c>
      <c r="AU17" s="9">
        <f>T27</f>
        <v>306</v>
      </c>
      <c r="AV17" s="9">
        <f>U27</f>
        <v>-96</v>
      </c>
      <c r="AW17">
        <f t="shared" si="16"/>
        <v>12</v>
      </c>
      <c r="AX17">
        <f t="shared" si="17"/>
        <v>12</v>
      </c>
      <c r="AY17">
        <f t="shared" si="18"/>
        <v>12.000120000000001</v>
      </c>
      <c r="AZ17">
        <f t="shared" si="19"/>
        <v>12</v>
      </c>
    </row>
    <row r="18" spans="1:52" ht="19.5" customHeight="1" thickBot="1" x14ac:dyDescent="0.3">
      <c r="A18" s="197"/>
      <c r="B18" s="195"/>
      <c r="C18" s="21"/>
      <c r="D18" s="22"/>
      <c r="E18" s="23">
        <f>IF(ISBLANK(D18),0,IF(ISBLANK(C17),0,IF(E17 = "D",MAX($A$5:$A$34) + 2,AH12)))</f>
        <v>0</v>
      </c>
      <c r="F18" s="21"/>
      <c r="G18" s="22"/>
      <c r="H18" s="23">
        <f>IF(ISBLANK(G18),0,IF(ISBLANK(F17),0,IF(H17 = "D",MAX($A$5:$A$34) + 2,AL12)))</f>
        <v>0</v>
      </c>
      <c r="I18" s="21"/>
      <c r="J18" s="22"/>
      <c r="K18" s="23">
        <f>IF(ISBLANK(J18),0,IF(ISBLANK(I17),0,IF(K17 = "D",MAX($A$5:$A$34) + 2,AP12)))</f>
        <v>0</v>
      </c>
      <c r="L18" s="21"/>
      <c r="M18" s="22"/>
      <c r="N18" s="23">
        <f>IF(ISBLANK(M18),0,IF(ISBLANK(L17),0,IF(N17 = "D",MAX($A$5:$A$34) + 2,AT12)))</f>
        <v>0</v>
      </c>
      <c r="O18" s="193"/>
      <c r="P18" s="183"/>
      <c r="Q18" s="185"/>
      <c r="T18" s="181"/>
      <c r="U18" s="183"/>
      <c r="V18" s="185"/>
      <c r="Y18" s="11">
        <f>O29</f>
        <v>51</v>
      </c>
      <c r="Z18" s="12">
        <f>P29</f>
        <v>-16</v>
      </c>
      <c r="AA18">
        <f t="shared" si="7"/>
        <v>12</v>
      </c>
      <c r="AB18">
        <f t="shared" si="8"/>
        <v>12</v>
      </c>
      <c r="AC18" s="13">
        <f t="shared" si="9"/>
        <v>12.000120000000001</v>
      </c>
      <c r="AD18" s="19">
        <f t="shared" si="10"/>
        <v>12</v>
      </c>
      <c r="AE18" s="16">
        <f>D30</f>
        <v>-4</v>
      </c>
      <c r="AF18" s="15">
        <f t="shared" si="0"/>
        <v>12</v>
      </c>
      <c r="AG18">
        <f t="shared" si="11"/>
        <v>4</v>
      </c>
      <c r="AH18" s="18">
        <f t="shared" si="1"/>
        <v>12.75</v>
      </c>
      <c r="AI18" s="16">
        <f>G30</f>
        <v>-4</v>
      </c>
      <c r="AJ18">
        <f t="shared" si="2"/>
        <v>12</v>
      </c>
      <c r="AK18">
        <f t="shared" si="12"/>
        <v>4</v>
      </c>
      <c r="AL18" s="18">
        <f t="shared" si="3"/>
        <v>12.75</v>
      </c>
      <c r="AM18" s="16">
        <f>J30</f>
        <v>-4</v>
      </c>
      <c r="AN18" s="15">
        <f t="shared" si="4"/>
        <v>12</v>
      </c>
      <c r="AO18">
        <f t="shared" si="13"/>
        <v>4</v>
      </c>
      <c r="AP18" s="18">
        <f t="shared" si="5"/>
        <v>12.75</v>
      </c>
      <c r="AQ18" s="16">
        <f>M30</f>
        <v>-4</v>
      </c>
      <c r="AR18" s="15">
        <f t="shared" si="6"/>
        <v>12</v>
      </c>
      <c r="AS18">
        <f t="shared" si="14"/>
        <v>4</v>
      </c>
      <c r="AT18" s="18">
        <f t="shared" si="15"/>
        <v>12.75</v>
      </c>
      <c r="AU18" s="9">
        <f>T29</f>
        <v>306</v>
      </c>
      <c r="AV18" s="9">
        <f>U29</f>
        <v>-96</v>
      </c>
      <c r="AW18">
        <f t="shared" si="16"/>
        <v>12</v>
      </c>
      <c r="AX18">
        <f t="shared" si="17"/>
        <v>12</v>
      </c>
      <c r="AY18">
        <f t="shared" si="18"/>
        <v>12.000120000000001</v>
      </c>
      <c r="AZ18">
        <f t="shared" si="19"/>
        <v>12</v>
      </c>
    </row>
    <row r="19" spans="1:52" ht="19.5" customHeight="1" thickBot="1" x14ac:dyDescent="0.3">
      <c r="A19" s="186">
        <v>8</v>
      </c>
      <c r="B19" s="194" t="s">
        <v>209</v>
      </c>
      <c r="C19" s="190"/>
      <c r="D19" s="191"/>
      <c r="E19" s="46"/>
      <c r="F19" s="190"/>
      <c r="G19" s="191"/>
      <c r="H19" s="46"/>
      <c r="I19" s="190"/>
      <c r="J19" s="191"/>
      <c r="K19" s="46"/>
      <c r="L19" s="190"/>
      <c r="M19" s="191"/>
      <c r="N19" s="46"/>
      <c r="O19" s="192">
        <f>SUM(E20+H20+K20+N20)</f>
        <v>0</v>
      </c>
      <c r="P19" s="182">
        <f>SUM(D20+G20+J20+M20)</f>
        <v>0</v>
      </c>
      <c r="Q19" s="184">
        <f>AD13</f>
        <v>1</v>
      </c>
      <c r="T19" s="180">
        <f>O19+'15 družstiev Pretek č. 1'!O19+'15 družstiev Pretek č. 2'!O19+'15 družstiev Pretek č. 3'!O19+'15 družstiev Pretek č. 4'!O19+'15 družstiev Pretek č. 5'!O19</f>
        <v>110.5</v>
      </c>
      <c r="U19" s="182">
        <f>P19+'15 družstiev Pretek č. 1'!P19+'15 družstiev Pretek č. 2'!P19+'15 družstiev Pretek č. 3'!P19+'15 družstiev Pretek č. 4'!P19+'15 družstiev Pretek č. 5'!P19</f>
        <v>522425</v>
      </c>
      <c r="V19" s="184">
        <f>AZ13</f>
        <v>10</v>
      </c>
      <c r="Y19" s="11">
        <f>O31</f>
        <v>51</v>
      </c>
      <c r="Z19" s="12">
        <f>P31</f>
        <v>-16</v>
      </c>
      <c r="AA19">
        <f t="shared" si="7"/>
        <v>12</v>
      </c>
      <c r="AB19">
        <f t="shared" si="8"/>
        <v>12</v>
      </c>
      <c r="AC19" s="13">
        <f t="shared" si="9"/>
        <v>12.000120000000001</v>
      </c>
      <c r="AD19" s="19">
        <f t="shared" si="10"/>
        <v>12</v>
      </c>
      <c r="AE19" s="16">
        <f>D32</f>
        <v>-4</v>
      </c>
      <c r="AF19" s="15">
        <f t="shared" si="0"/>
        <v>12</v>
      </c>
      <c r="AG19">
        <f t="shared" si="11"/>
        <v>4</v>
      </c>
      <c r="AH19" s="18">
        <f t="shared" si="1"/>
        <v>12.75</v>
      </c>
      <c r="AI19" s="16">
        <f>G32</f>
        <v>-4</v>
      </c>
      <c r="AJ19">
        <f t="shared" si="2"/>
        <v>12</v>
      </c>
      <c r="AK19">
        <f t="shared" si="12"/>
        <v>4</v>
      </c>
      <c r="AL19" s="18">
        <f t="shared" si="3"/>
        <v>12.75</v>
      </c>
      <c r="AM19" s="16">
        <f>J32</f>
        <v>-4</v>
      </c>
      <c r="AN19" s="15">
        <f t="shared" si="4"/>
        <v>12</v>
      </c>
      <c r="AO19">
        <f t="shared" si="13"/>
        <v>4</v>
      </c>
      <c r="AP19" s="18">
        <f t="shared" si="5"/>
        <v>12.75</v>
      </c>
      <c r="AQ19" s="16">
        <f>M32</f>
        <v>-4</v>
      </c>
      <c r="AR19" s="15">
        <f t="shared" si="6"/>
        <v>12</v>
      </c>
      <c r="AS19">
        <f t="shared" si="14"/>
        <v>4</v>
      </c>
      <c r="AT19" s="18">
        <f t="shared" si="15"/>
        <v>12.75</v>
      </c>
      <c r="AU19" s="9">
        <f>T31</f>
        <v>306</v>
      </c>
      <c r="AV19" s="9">
        <f>U31</f>
        <v>-96</v>
      </c>
      <c r="AW19">
        <f t="shared" si="16"/>
        <v>12</v>
      </c>
      <c r="AX19">
        <f t="shared" si="17"/>
        <v>12</v>
      </c>
      <c r="AY19">
        <f t="shared" si="18"/>
        <v>12.000120000000001</v>
      </c>
      <c r="AZ19">
        <f t="shared" si="19"/>
        <v>12</v>
      </c>
    </row>
    <row r="20" spans="1:52" ht="19.5" customHeight="1" thickBot="1" x14ac:dyDescent="0.3">
      <c r="A20" s="187"/>
      <c r="B20" s="195"/>
      <c r="C20" s="21"/>
      <c r="D20" s="22"/>
      <c r="E20" s="23">
        <f>IF(ISBLANK(D20),0,IF(ISBLANK(C19),0,IF(E19 = "D",MAX($A$5:$A$34) + 2,AH13)))</f>
        <v>0</v>
      </c>
      <c r="F20" s="21"/>
      <c r="G20" s="22"/>
      <c r="H20" s="23">
        <f>IF(ISBLANK(G20),0,IF(ISBLANK(F19),0,IF(H19 = "D",MAX($A$5:$A$34) + 2,AL13)))</f>
        <v>0</v>
      </c>
      <c r="I20" s="21"/>
      <c r="J20" s="22"/>
      <c r="K20" s="23">
        <f>IF(ISBLANK(J20),0,IF(ISBLANK(I19),0,IF(K19 = "D",MAX($A$5:$A$34) + 2,AP13)))</f>
        <v>0</v>
      </c>
      <c r="L20" s="21"/>
      <c r="M20" s="22"/>
      <c r="N20" s="23">
        <f>IF(ISBLANK(M20),0,IF(ISBLANK(L19),0,IF(N19 = "D",MAX($A$5:$A$34) + 2,AT13)))</f>
        <v>0</v>
      </c>
      <c r="O20" s="193"/>
      <c r="P20" s="183"/>
      <c r="Q20" s="185"/>
      <c r="T20" s="181"/>
      <c r="U20" s="183"/>
      <c r="V20" s="185"/>
      <c r="Y20" s="11">
        <f>O33</f>
        <v>51</v>
      </c>
      <c r="Z20" s="12">
        <f>P33</f>
        <v>-16</v>
      </c>
      <c r="AA20">
        <f t="shared" si="7"/>
        <v>12</v>
      </c>
      <c r="AB20">
        <f t="shared" si="8"/>
        <v>12</v>
      </c>
      <c r="AC20" s="13">
        <f t="shared" si="9"/>
        <v>12.000120000000001</v>
      </c>
      <c r="AD20" s="19">
        <f t="shared" si="10"/>
        <v>12</v>
      </c>
      <c r="AE20" s="16">
        <f>D34</f>
        <v>-4</v>
      </c>
      <c r="AF20" s="15">
        <f t="shared" si="0"/>
        <v>12</v>
      </c>
      <c r="AG20">
        <f t="shared" si="11"/>
        <v>4</v>
      </c>
      <c r="AH20" s="18">
        <f t="shared" si="1"/>
        <v>12.75</v>
      </c>
      <c r="AI20" s="16">
        <f>G34</f>
        <v>-4</v>
      </c>
      <c r="AJ20">
        <f t="shared" si="2"/>
        <v>12</v>
      </c>
      <c r="AK20">
        <f t="shared" si="12"/>
        <v>4</v>
      </c>
      <c r="AL20" s="18">
        <f t="shared" si="3"/>
        <v>12.75</v>
      </c>
      <c r="AM20" s="16">
        <f>J34</f>
        <v>-4</v>
      </c>
      <c r="AN20" s="15">
        <f t="shared" si="4"/>
        <v>12</v>
      </c>
      <c r="AO20">
        <f t="shared" si="13"/>
        <v>4</v>
      </c>
      <c r="AP20" s="18">
        <f t="shared" si="5"/>
        <v>12.75</v>
      </c>
      <c r="AQ20" s="16">
        <f>M34</f>
        <v>-4</v>
      </c>
      <c r="AR20" s="15">
        <f t="shared" si="6"/>
        <v>12</v>
      </c>
      <c r="AS20">
        <f t="shared" si="14"/>
        <v>4</v>
      </c>
      <c r="AT20" s="18">
        <f t="shared" si="15"/>
        <v>12.75</v>
      </c>
      <c r="AU20" s="9">
        <f>T33</f>
        <v>306</v>
      </c>
      <c r="AV20" s="9">
        <f>U33</f>
        <v>-96</v>
      </c>
      <c r="AW20">
        <f t="shared" si="16"/>
        <v>12</v>
      </c>
      <c r="AX20">
        <f t="shared" si="17"/>
        <v>12</v>
      </c>
      <c r="AY20">
        <f t="shared" si="18"/>
        <v>12.000120000000001</v>
      </c>
      <c r="AZ20">
        <f t="shared" si="19"/>
        <v>12</v>
      </c>
    </row>
    <row r="21" spans="1:52" ht="19.5" customHeight="1" x14ac:dyDescent="0.25">
      <c r="A21" s="186">
        <v>9</v>
      </c>
      <c r="B21" s="194" t="s">
        <v>185</v>
      </c>
      <c r="C21" s="190"/>
      <c r="D21" s="191"/>
      <c r="E21" s="46"/>
      <c r="F21" s="190"/>
      <c r="G21" s="191"/>
      <c r="H21" s="46"/>
      <c r="I21" s="190"/>
      <c r="J21" s="191"/>
      <c r="K21" s="46"/>
      <c r="L21" s="190"/>
      <c r="M21" s="191"/>
      <c r="N21" s="46"/>
      <c r="O21" s="192">
        <f>SUM(E22+H22+K22+N22)</f>
        <v>0</v>
      </c>
      <c r="P21" s="182">
        <f>SUM(D22+G22+J22+M22)</f>
        <v>0</v>
      </c>
      <c r="Q21" s="184">
        <f>AD14</f>
        <v>1</v>
      </c>
      <c r="T21" s="180">
        <f>O21+'15 družstiev Pretek č. 1'!O21+'15 družstiev Pretek č. 2'!O21+'15 družstiev Pretek č. 3'!O21+'15 družstiev Pretek č. 4'!O21+'15 družstiev Pretek č. 5'!O21</f>
        <v>107</v>
      </c>
      <c r="U21" s="182">
        <f>P21+'15 družstiev Pretek č. 1'!P21+'15 družstiev Pretek č. 2'!P21+'15 družstiev Pretek č. 3'!P21+'15 družstiev Pretek č. 4'!P21+'15 družstiev Pretek č. 5'!P21</f>
        <v>507550</v>
      </c>
      <c r="V21" s="184">
        <f>AZ14</f>
        <v>9</v>
      </c>
      <c r="AF21" s="8"/>
      <c r="AJ21" s="15"/>
      <c r="AL21" s="18"/>
    </row>
    <row r="22" spans="1:52" ht="19.5" customHeight="1" thickBot="1" x14ac:dyDescent="0.3">
      <c r="A22" s="187"/>
      <c r="B22" s="195"/>
      <c r="C22" s="21"/>
      <c r="D22" s="22"/>
      <c r="E22" s="23">
        <f>IF(ISBLANK(D22),0,IF(ISBLANK(C21),0,IF(E21 = "D",MAX($A$5:$A$34) + 2,AH14)))</f>
        <v>0</v>
      </c>
      <c r="F22" s="21"/>
      <c r="G22" s="22"/>
      <c r="H22" s="23">
        <f>IF(ISBLANK(G22),0,IF(ISBLANK(F21),0,IF(H21 = "D",MAX($A$5:$A$34) + 2,AL14)))</f>
        <v>0</v>
      </c>
      <c r="I22" s="21"/>
      <c r="J22" s="22"/>
      <c r="K22" s="23">
        <f>IF(ISBLANK(J22),0,IF(ISBLANK(I21),0,IF(K21 = "D",MAX($A$5:$A$34) + 2,AP14)))</f>
        <v>0</v>
      </c>
      <c r="L22" s="21"/>
      <c r="M22" s="22"/>
      <c r="N22" s="23">
        <f>IF(ISBLANK(M22),0,IF(ISBLANK(L21),0,IF(N21 = "D",MAX($A$5:$A$34) + 2,AT14)))</f>
        <v>0</v>
      </c>
      <c r="O22" s="193"/>
      <c r="P22" s="183"/>
      <c r="Q22" s="185"/>
      <c r="T22" s="181"/>
      <c r="U22" s="183"/>
      <c r="V22" s="185"/>
      <c r="AF22" s="8"/>
      <c r="AP22" s="17" t="s">
        <v>25</v>
      </c>
      <c r="AQ22" s="7" t="str">
        <f>IF(C5 = "D","0"," ")</f>
        <v xml:space="preserve"> </v>
      </c>
    </row>
    <row r="23" spans="1:52" ht="19.5" customHeight="1" x14ac:dyDescent="0.25">
      <c r="A23" s="197">
        <v>10</v>
      </c>
      <c r="B23" s="194" t="s">
        <v>182</v>
      </c>
      <c r="C23" s="190"/>
      <c r="D23" s="191"/>
      <c r="E23" s="46"/>
      <c r="F23" s="190"/>
      <c r="G23" s="191"/>
      <c r="H23" s="46"/>
      <c r="I23" s="190"/>
      <c r="J23" s="191"/>
      <c r="K23" s="46"/>
      <c r="L23" s="190"/>
      <c r="M23" s="191"/>
      <c r="N23" s="46"/>
      <c r="O23" s="192">
        <f>SUM(E24+H24+K24+N24)</f>
        <v>0</v>
      </c>
      <c r="P23" s="182">
        <f>SUM(D24+G24+J24+M24)</f>
        <v>0</v>
      </c>
      <c r="Q23" s="184">
        <f>AD15</f>
        <v>1</v>
      </c>
      <c r="T23" s="180">
        <f>O23+'15 družstiev Pretek č. 1'!O23+'15 družstiev Pretek č. 2'!O23+'15 družstiev Pretek č. 3'!O23+'15 družstiev Pretek č. 4'!O23+'15 družstiev Pretek č. 5'!O23</f>
        <v>90.5</v>
      </c>
      <c r="U23" s="182">
        <f>P23+'15 družstiev Pretek č. 1'!P23+'15 družstiev Pretek č. 2'!P23+'15 družstiev Pretek č. 3'!P23+'15 družstiev Pretek č. 4'!P23+'15 družstiev Pretek č. 5'!P23</f>
        <v>590850</v>
      </c>
      <c r="V23" s="184">
        <f>AZ15</f>
        <v>6</v>
      </c>
      <c r="AF23" s="8"/>
      <c r="AP23" s="17" t="s">
        <v>26</v>
      </c>
    </row>
    <row r="24" spans="1:52" ht="19.5" customHeight="1" thickBot="1" x14ac:dyDescent="0.3">
      <c r="A24" s="197"/>
      <c r="B24" s="195"/>
      <c r="C24" s="21"/>
      <c r="D24" s="22"/>
      <c r="E24" s="23">
        <f>IF(ISBLANK(D24),0,IF(ISBLANK(C23),0,IF(E23 = "D",MAX($A$5:$A$34) + 2,AH15)))</f>
        <v>0</v>
      </c>
      <c r="F24" s="21"/>
      <c r="G24" s="22"/>
      <c r="H24" s="23">
        <f>IF(ISBLANK(G24),0,IF(ISBLANK(F23),0,IF(H23 = "D",MAX($A$5:$A$34) + 2,AL15)))</f>
        <v>0</v>
      </c>
      <c r="I24" s="21"/>
      <c r="J24" s="22"/>
      <c r="K24" s="23">
        <f>IF(ISBLANK(J24),0,IF(ISBLANK(I23),0,IF(K23 = "D",MAX($A$5:$A$34) + 2,AP15)))</f>
        <v>0</v>
      </c>
      <c r="L24" s="21"/>
      <c r="M24" s="22"/>
      <c r="N24" s="23">
        <f>IF(ISBLANK(M24),0,IF(ISBLANK(L23),0,IF(N23 = "D",MAX($A$5:$A$34) + 2,AT15)))</f>
        <v>0</v>
      </c>
      <c r="O24" s="193"/>
      <c r="P24" s="183"/>
      <c r="Q24" s="185"/>
      <c r="T24" s="181"/>
      <c r="U24" s="183"/>
      <c r="V24" s="185"/>
      <c r="AF24" s="8"/>
    </row>
    <row r="25" spans="1:52" ht="19.5" customHeight="1" x14ac:dyDescent="0.25">
      <c r="A25" s="186">
        <v>11</v>
      </c>
      <c r="B25" s="194" t="s">
        <v>187</v>
      </c>
      <c r="C25" s="190"/>
      <c r="D25" s="191"/>
      <c r="E25" s="46"/>
      <c r="F25" s="190"/>
      <c r="G25" s="191"/>
      <c r="H25" s="46"/>
      <c r="I25" s="190"/>
      <c r="J25" s="191"/>
      <c r="K25" s="46"/>
      <c r="L25" s="190"/>
      <c r="M25" s="191"/>
      <c r="N25" s="46"/>
      <c r="O25" s="192">
        <f>SUM(E26+H26+K26+N26)</f>
        <v>0</v>
      </c>
      <c r="P25" s="182">
        <f>SUM(D26+G26+J26+M26)</f>
        <v>0</v>
      </c>
      <c r="Q25" s="184">
        <f>AD16</f>
        <v>1</v>
      </c>
      <c r="T25" s="180">
        <f>O25+'15 družstiev Pretek č. 1'!O25+'15 družstiev Pretek č. 2'!O25+'15 družstiev Pretek č. 3'!O25+'15 družstiev Pretek č. 4'!O25+'15 družstiev Pretek č. 5'!O25</f>
        <v>86</v>
      </c>
      <c r="U25" s="182">
        <f>P25+'15 družstiev Pretek č. 1'!P25+'15 družstiev Pretek č. 2'!P25+'15 družstiev Pretek č. 3'!P25+'15 družstiev Pretek č. 4'!P25+'15 družstiev Pretek č. 5'!P25</f>
        <v>589025</v>
      </c>
      <c r="V25" s="184">
        <f>AZ16</f>
        <v>3</v>
      </c>
      <c r="AF25" s="8"/>
    </row>
    <row r="26" spans="1:52" ht="19.5" customHeight="1" thickBot="1" x14ac:dyDescent="0.3">
      <c r="A26" s="187"/>
      <c r="B26" s="195"/>
      <c r="C26" s="21"/>
      <c r="D26" s="22"/>
      <c r="E26" s="23">
        <f>IF(ISBLANK(D26),0,IF(ISBLANK(C25),0,IF(E25 = "D",MAX($A$5:$A$34) + 2,AH16)))</f>
        <v>0</v>
      </c>
      <c r="F26" s="21"/>
      <c r="G26" s="22"/>
      <c r="H26" s="23">
        <f>IF(ISBLANK(G26),0,IF(ISBLANK(F25),0,IF(H25 = "D",MAX($A$5:$A$34) + 2,AL16)))</f>
        <v>0</v>
      </c>
      <c r="I26" s="21"/>
      <c r="J26" s="22"/>
      <c r="K26" s="23">
        <f>IF(ISBLANK(J26),0,IF(ISBLANK(I25),0,IF(K25 = "D",MAX($A$5:$A$34) + 2,AP16)))</f>
        <v>0</v>
      </c>
      <c r="L26" s="21"/>
      <c r="M26" s="22"/>
      <c r="N26" s="23">
        <f>IF(ISBLANK(M26),0,IF(ISBLANK(L25),0,IF(N25 = "D",MAX($A$5:$A$34) + 2,AT16)))</f>
        <v>0</v>
      </c>
      <c r="O26" s="193"/>
      <c r="P26" s="183"/>
      <c r="Q26" s="185"/>
      <c r="T26" s="181"/>
      <c r="U26" s="183"/>
      <c r="V26" s="185"/>
      <c r="AF26" s="8"/>
    </row>
    <row r="27" spans="1:52" ht="19.5" hidden="1" customHeight="1" x14ac:dyDescent="0.25">
      <c r="A27" s="186">
        <v>12</v>
      </c>
      <c r="B27" s="194" t="s">
        <v>212</v>
      </c>
      <c r="C27" s="190" t="s">
        <v>213</v>
      </c>
      <c r="D27" s="191"/>
      <c r="E27" s="46"/>
      <c r="F27" s="190" t="s">
        <v>37</v>
      </c>
      <c r="G27" s="191"/>
      <c r="H27" s="46"/>
      <c r="I27" s="190" t="s">
        <v>214</v>
      </c>
      <c r="J27" s="191"/>
      <c r="K27" s="46"/>
      <c r="L27" s="190" t="s">
        <v>222</v>
      </c>
      <c r="M27" s="191"/>
      <c r="N27" s="46"/>
      <c r="O27" s="192">
        <f>SUM(E28+H28+K28+N28)</f>
        <v>51</v>
      </c>
      <c r="P27" s="182">
        <f>SUM(D28+G28+J28+M28)</f>
        <v>-16</v>
      </c>
      <c r="Q27" s="184">
        <f>AD17</f>
        <v>12</v>
      </c>
      <c r="T27" s="180">
        <f>O27+'15 družstiev Pretek č. 1'!O27+'15 družstiev Pretek č. 2'!O27+'15 družstiev Pretek č. 3'!O27+'15 družstiev Pretek č. 4'!O27+'15 družstiev Pretek č. 5'!O27</f>
        <v>306</v>
      </c>
      <c r="U27" s="182">
        <f>P27+'15 družstiev Pretek č. 1'!P27+'15 družstiev Pretek č. 2'!P27+'15 družstiev Pretek č. 3'!P27+'15 družstiev Pretek č. 4'!P27+'15 družstiev Pretek č. 5'!P27</f>
        <v>-96</v>
      </c>
      <c r="V27" s="184">
        <f>AZ17</f>
        <v>12</v>
      </c>
      <c r="AF27" s="8"/>
    </row>
    <row r="28" spans="1:52" ht="19.5" hidden="1" customHeight="1" thickBot="1" x14ac:dyDescent="0.3">
      <c r="A28" s="187"/>
      <c r="B28" s="195"/>
      <c r="C28" s="21"/>
      <c r="D28" s="22">
        <v>-4</v>
      </c>
      <c r="E28" s="23">
        <f>IF(ISBLANK(D28),0,IF(ISBLANK(C27),0,IF(E27 = "D",MAX($A$5:$A$34) + 2,AH17)))</f>
        <v>12.75</v>
      </c>
      <c r="F28" s="21"/>
      <c r="G28" s="22">
        <v>-4</v>
      </c>
      <c r="H28" s="23">
        <f>IF(ISBLANK(G28),0,IF(ISBLANK(F27),0,IF(H27 = "D",MAX($A$5:$A$34) + 2,AL17)))</f>
        <v>12.75</v>
      </c>
      <c r="I28" s="21"/>
      <c r="J28" s="22">
        <v>-4</v>
      </c>
      <c r="K28" s="23">
        <f>IF(ISBLANK(J28),0,IF(ISBLANK(I27),0,IF(K27 = "D",MAX($A$5:$A$34) + 2,AP17)))</f>
        <v>12.75</v>
      </c>
      <c r="L28" s="21"/>
      <c r="M28" s="22">
        <v>-4</v>
      </c>
      <c r="N28" s="23">
        <f>IF(ISBLANK(M28),0,IF(ISBLANK(L27),0,IF(N27 = "D",MAX($A$5:$A$34) + 2,AT17)))</f>
        <v>12.75</v>
      </c>
      <c r="O28" s="193"/>
      <c r="P28" s="183"/>
      <c r="Q28" s="185"/>
      <c r="T28" s="181"/>
      <c r="U28" s="183"/>
      <c r="V28" s="185"/>
      <c r="AF28" s="8"/>
    </row>
    <row r="29" spans="1:52" ht="19.5" hidden="1" customHeight="1" x14ac:dyDescent="0.25">
      <c r="A29" s="186">
        <v>13</v>
      </c>
      <c r="B29" s="194" t="s">
        <v>157</v>
      </c>
      <c r="C29" s="190" t="s">
        <v>217</v>
      </c>
      <c r="D29" s="191"/>
      <c r="E29" s="46"/>
      <c r="F29" s="190" t="s">
        <v>216</v>
      </c>
      <c r="G29" s="191"/>
      <c r="H29" s="46"/>
      <c r="I29" s="190" t="s">
        <v>215</v>
      </c>
      <c r="J29" s="191"/>
      <c r="K29" s="46"/>
      <c r="L29" s="190" t="s">
        <v>223</v>
      </c>
      <c r="M29" s="191"/>
      <c r="N29" s="46"/>
      <c r="O29" s="192">
        <f t="shared" ref="O29" si="20">SUM(E30+H30+K30+N30)</f>
        <v>51</v>
      </c>
      <c r="P29" s="182">
        <f t="shared" ref="P29" si="21">SUM(D30+G30+J30+M30)</f>
        <v>-16</v>
      </c>
      <c r="Q29" s="184">
        <f>AD18</f>
        <v>12</v>
      </c>
      <c r="T29" s="180">
        <f>O29+'15 družstiev Pretek č. 1'!O29+'15 družstiev Pretek č. 2'!O29+'15 družstiev Pretek č. 3'!O29+'15 družstiev Pretek č. 4'!O29+'15 družstiev Pretek č. 5'!O29</f>
        <v>306</v>
      </c>
      <c r="U29" s="182">
        <f>P29+'15 družstiev Pretek č. 1'!P29+'15 družstiev Pretek č. 2'!P29+'15 družstiev Pretek č. 3'!P29+'15 družstiev Pretek č. 4'!P29+'15 družstiev Pretek č. 5'!P29</f>
        <v>-96</v>
      </c>
      <c r="V29" s="184">
        <f>AZ18</f>
        <v>12</v>
      </c>
      <c r="AF29" s="8"/>
    </row>
    <row r="30" spans="1:52" ht="19.5" hidden="1" customHeight="1" thickBot="1" x14ac:dyDescent="0.3">
      <c r="A30" s="187"/>
      <c r="B30" s="195"/>
      <c r="C30" s="21"/>
      <c r="D30" s="22">
        <v>-4</v>
      </c>
      <c r="E30" s="23">
        <f>IF(ISBLANK(D30),0,IF(ISBLANK(C29),0,IF(E29 = "D",MAX($A$5:$A$34) + 2,AH18)))</f>
        <v>12.75</v>
      </c>
      <c r="F30" s="21"/>
      <c r="G30" s="22">
        <v>-4</v>
      </c>
      <c r="H30" s="23">
        <f>IF(ISBLANK(G30),0,IF(ISBLANK(F29),0,IF(H29 = "D",MAX($A$5:$A$34) + 2,AL18)))</f>
        <v>12.75</v>
      </c>
      <c r="I30" s="21"/>
      <c r="J30" s="22">
        <v>-4</v>
      </c>
      <c r="K30" s="23">
        <f>IF(ISBLANK(J30),0,IF(ISBLANK(I29),0,IF(K29 = "D",MAX($A$5:$A$34) + 2,AP18)))</f>
        <v>12.75</v>
      </c>
      <c r="L30" s="21"/>
      <c r="M30" s="22">
        <v>-4</v>
      </c>
      <c r="N30" s="23">
        <f>IF(ISBLANK(M30),0,IF(ISBLANK(L29),0,IF(N29 = "D",MAX($A$5:$A$34) + 2,AT18)))</f>
        <v>12.75</v>
      </c>
      <c r="O30" s="193"/>
      <c r="P30" s="183"/>
      <c r="Q30" s="185"/>
      <c r="T30" s="181"/>
      <c r="U30" s="183"/>
      <c r="V30" s="185"/>
      <c r="AF30" s="8"/>
    </row>
    <row r="31" spans="1:52" ht="19.5" hidden="1" customHeight="1" x14ac:dyDescent="0.25">
      <c r="A31" s="186">
        <v>14</v>
      </c>
      <c r="B31" s="194" t="s">
        <v>39</v>
      </c>
      <c r="C31" s="190" t="s">
        <v>221</v>
      </c>
      <c r="D31" s="191"/>
      <c r="E31" s="46"/>
      <c r="F31" s="190" t="s">
        <v>220</v>
      </c>
      <c r="G31" s="191"/>
      <c r="H31" s="46"/>
      <c r="I31" s="190" t="s">
        <v>219</v>
      </c>
      <c r="J31" s="191"/>
      <c r="K31" s="46"/>
      <c r="L31" s="190" t="s">
        <v>218</v>
      </c>
      <c r="M31" s="191"/>
      <c r="N31" s="46"/>
      <c r="O31" s="192">
        <f t="shared" ref="O31" si="22">SUM(E32+H32+K32+N32)</f>
        <v>51</v>
      </c>
      <c r="P31" s="182">
        <f t="shared" ref="P31" si="23">SUM(D32+G32+J32+M32)</f>
        <v>-16</v>
      </c>
      <c r="Q31" s="184">
        <f>AD19</f>
        <v>12</v>
      </c>
      <c r="T31" s="180">
        <f>O31+'15 družstiev Pretek č. 1'!O31+'15 družstiev Pretek č. 2'!O31+'15 družstiev Pretek č. 3'!O31+'15 družstiev Pretek č. 4'!O31+'15 družstiev Pretek č. 5'!O31</f>
        <v>306</v>
      </c>
      <c r="U31" s="182">
        <f>P31+'15 družstiev Pretek č. 1'!P31+'15 družstiev Pretek č. 2'!P31+'15 družstiev Pretek č. 3'!P31+'15 družstiev Pretek č. 4'!P31+'15 družstiev Pretek č. 5'!P31</f>
        <v>-96</v>
      </c>
      <c r="V31" s="184">
        <f>AZ19</f>
        <v>12</v>
      </c>
      <c r="AF31" s="8"/>
    </row>
    <row r="32" spans="1:52" ht="19.5" hidden="1" customHeight="1" thickBot="1" x14ac:dyDescent="0.3">
      <c r="A32" s="187"/>
      <c r="B32" s="195"/>
      <c r="C32" s="21"/>
      <c r="D32" s="22">
        <v>-4</v>
      </c>
      <c r="E32" s="23">
        <f>IF(ISBLANK(D32),0,IF(ISBLANK(C31),0,IF(E31 = "D",MAX($A$5:$A$34) + 2,AH19)))</f>
        <v>12.75</v>
      </c>
      <c r="F32" s="21"/>
      <c r="G32" s="22">
        <v>-4</v>
      </c>
      <c r="H32" s="23">
        <f>IF(ISBLANK(G32),0,IF(ISBLANK(F31),0,IF(H31 = "D",MAX($A$5:$A$34) + 2,AL19)))</f>
        <v>12.75</v>
      </c>
      <c r="I32" s="21"/>
      <c r="J32" s="22">
        <v>-4</v>
      </c>
      <c r="K32" s="23">
        <f>IF(ISBLANK(J32),0,IF(ISBLANK(I31),0,IF(K31 = "D",MAX($A$5:$A$34) + 2,AP19)))</f>
        <v>12.75</v>
      </c>
      <c r="L32" s="21"/>
      <c r="M32" s="22">
        <v>-4</v>
      </c>
      <c r="N32" s="23">
        <f>IF(ISBLANK(M32),0,IF(ISBLANK(L31),0,IF(N31 = "D",MAX($A$5:$A$34) + 2,AT19)))</f>
        <v>12.75</v>
      </c>
      <c r="O32" s="193"/>
      <c r="P32" s="183"/>
      <c r="Q32" s="185"/>
      <c r="T32" s="181"/>
      <c r="U32" s="183"/>
      <c r="V32" s="185"/>
      <c r="AF32" s="8"/>
    </row>
    <row r="33" spans="1:32" ht="19.5" hidden="1" customHeight="1" x14ac:dyDescent="0.25">
      <c r="A33" s="186">
        <v>15</v>
      </c>
      <c r="B33" s="188" t="s">
        <v>37</v>
      </c>
      <c r="C33" s="190" t="s">
        <v>160</v>
      </c>
      <c r="D33" s="191"/>
      <c r="E33" s="46"/>
      <c r="F33" s="190" t="s">
        <v>161</v>
      </c>
      <c r="G33" s="191"/>
      <c r="H33" s="46"/>
      <c r="I33" s="190" t="s">
        <v>159</v>
      </c>
      <c r="J33" s="191"/>
      <c r="K33" s="46"/>
      <c r="L33" s="190" t="s">
        <v>158</v>
      </c>
      <c r="M33" s="191"/>
      <c r="N33" s="46"/>
      <c r="O33" s="192">
        <f t="shared" ref="O33" si="24">SUM(E34+H34+K34+N34)</f>
        <v>51</v>
      </c>
      <c r="P33" s="182">
        <f t="shared" ref="P33" si="25">SUM(D34+G34+J34+M34)</f>
        <v>-16</v>
      </c>
      <c r="Q33" s="184">
        <f>AD20</f>
        <v>12</v>
      </c>
      <c r="T33" s="180">
        <f>O33+'15 družstiev Pretek č. 1'!O33+'15 družstiev Pretek č. 2'!O33+'15 družstiev Pretek č. 3'!O33+'15 družstiev Pretek č. 4'!O33+'15 družstiev Pretek č. 5'!O33</f>
        <v>306</v>
      </c>
      <c r="U33" s="182">
        <f>P33+'15 družstiev Pretek č. 1'!P33+'15 družstiev Pretek č. 2'!P33+'15 družstiev Pretek č. 3'!P33+'15 družstiev Pretek č. 4'!P33+'15 družstiev Pretek č. 5'!P33</f>
        <v>-96</v>
      </c>
      <c r="V33" s="184">
        <f>AZ20</f>
        <v>12</v>
      </c>
      <c r="AF33" s="8"/>
    </row>
    <row r="34" spans="1:32" ht="19.5" hidden="1" customHeight="1" thickBot="1" x14ac:dyDescent="0.3">
      <c r="A34" s="187"/>
      <c r="B34" s="189"/>
      <c r="C34" s="21"/>
      <c r="D34" s="22">
        <v>-4</v>
      </c>
      <c r="E34" s="23">
        <f>IF(ISBLANK(D34),0,IF(ISBLANK(C33),0,IF(E33 = "D",MAX($A$5:$A$34) + 2,AH20)))</f>
        <v>12.75</v>
      </c>
      <c r="F34" s="21"/>
      <c r="G34" s="22">
        <v>-4</v>
      </c>
      <c r="H34" s="23">
        <f>IF(ISBLANK(G34),0,IF(ISBLANK(F33),0,IF(H33 = "D",MAX($A$5:$A$34) + 2,AL20)))</f>
        <v>12.75</v>
      </c>
      <c r="I34" s="21"/>
      <c r="J34" s="22">
        <v>-4</v>
      </c>
      <c r="K34" s="23">
        <f>IF(ISBLANK(J34),0,IF(ISBLANK(I33),0,IF(K33 = "D",MAX($A$5:$A$34) + 2,AP20)))</f>
        <v>12.75</v>
      </c>
      <c r="L34" s="21"/>
      <c r="M34" s="22">
        <v>-4</v>
      </c>
      <c r="N34" s="23">
        <f>IF(ISBLANK(M34),0,IF(ISBLANK(L33),0,IF(N33 = "D",MAX($A$5:$A$34) + 2,AT20)))</f>
        <v>12.75</v>
      </c>
      <c r="O34" s="193"/>
      <c r="P34" s="183"/>
      <c r="Q34" s="185"/>
      <c r="T34" s="181"/>
      <c r="U34" s="183"/>
      <c r="V34" s="185"/>
      <c r="AF34" s="8"/>
    </row>
    <row r="35" spans="1:32" ht="27.9" customHeight="1" x14ac:dyDescent="0.3">
      <c r="A35" s="196" t="s">
        <v>114</v>
      </c>
      <c r="B35" s="196"/>
      <c r="C35" s="196"/>
      <c r="D35" s="196"/>
      <c r="E35" s="196"/>
      <c r="F35" s="196"/>
      <c r="G35" s="196"/>
      <c r="H35" s="196"/>
      <c r="I35" s="196"/>
      <c r="J35" s="196"/>
      <c r="K35" s="196"/>
      <c r="L35" s="196"/>
      <c r="M35" s="196"/>
      <c r="N35" s="196"/>
      <c r="O35" s="196"/>
      <c r="P35" s="196"/>
      <c r="Q35" s="196"/>
    </row>
  </sheetData>
  <sheetProtection selectLockedCells="1"/>
  <mergeCells count="233">
    <mergeCell ref="T33:T34"/>
    <mergeCell ref="U33:U34"/>
    <mergeCell ref="V33:V34"/>
    <mergeCell ref="A33:A34"/>
    <mergeCell ref="B33:B34"/>
    <mergeCell ref="C33:D33"/>
    <mergeCell ref="F33:G33"/>
    <mergeCell ref="I33:J33"/>
    <mergeCell ref="L33:M33"/>
    <mergeCell ref="O33:O34"/>
    <mergeCell ref="P33:P34"/>
    <mergeCell ref="Q33:Q34"/>
    <mergeCell ref="T29:T30"/>
    <mergeCell ref="U29:U30"/>
    <mergeCell ref="V29:V30"/>
    <mergeCell ref="A31:A32"/>
    <mergeCell ref="B31:B32"/>
    <mergeCell ref="C31:D31"/>
    <mergeCell ref="F31:G31"/>
    <mergeCell ref="I31:J31"/>
    <mergeCell ref="L31:M31"/>
    <mergeCell ref="O31:O32"/>
    <mergeCell ref="P31:P32"/>
    <mergeCell ref="Q31:Q32"/>
    <mergeCell ref="T31:T32"/>
    <mergeCell ref="U31:U32"/>
    <mergeCell ref="V31:V32"/>
    <mergeCell ref="A29:A30"/>
    <mergeCell ref="B29:B30"/>
    <mergeCell ref="C29:D29"/>
    <mergeCell ref="F29:G29"/>
    <mergeCell ref="I29:J29"/>
    <mergeCell ref="L29:M29"/>
    <mergeCell ref="O29:O30"/>
    <mergeCell ref="P29:P30"/>
    <mergeCell ref="Q29:Q30"/>
    <mergeCell ref="L2:N2"/>
    <mergeCell ref="O2:O4"/>
    <mergeCell ref="P2:P4"/>
    <mergeCell ref="Q2:Q4"/>
    <mergeCell ref="T2:T4"/>
    <mergeCell ref="U2:U4"/>
    <mergeCell ref="B13:B14"/>
    <mergeCell ref="A1:B1"/>
    <mergeCell ref="C1:I1"/>
    <mergeCell ref="J1:M1"/>
    <mergeCell ref="N1:Q1"/>
    <mergeCell ref="T1:V1"/>
    <mergeCell ref="A2:A4"/>
    <mergeCell ref="B2:B4"/>
    <mergeCell ref="C2:E2"/>
    <mergeCell ref="F2:H2"/>
    <mergeCell ref="I2:K2"/>
    <mergeCell ref="O7:O8"/>
    <mergeCell ref="P7:P8"/>
    <mergeCell ref="Q7:Q8"/>
    <mergeCell ref="T7:T8"/>
    <mergeCell ref="U7:U8"/>
    <mergeCell ref="L11:M11"/>
    <mergeCell ref="O11:O12"/>
    <mergeCell ref="AB2:AB4"/>
    <mergeCell ref="AC2:AC4"/>
    <mergeCell ref="AD2:AD4"/>
    <mergeCell ref="AE2:AE4"/>
    <mergeCell ref="AF2:AF4"/>
    <mergeCell ref="AG2:AG4"/>
    <mergeCell ref="V2:V4"/>
    <mergeCell ref="W2:W4"/>
    <mergeCell ref="X2:X4"/>
    <mergeCell ref="Y2:Y4"/>
    <mergeCell ref="Z2:Z4"/>
    <mergeCell ref="AA2:AA4"/>
    <mergeCell ref="L7:M7"/>
    <mergeCell ref="Y5:AD5"/>
    <mergeCell ref="AE5:AH5"/>
    <mergeCell ref="AI5:AL5"/>
    <mergeCell ref="AM5:AP5"/>
    <mergeCell ref="AT2:AT4"/>
    <mergeCell ref="AU2:AU4"/>
    <mergeCell ref="AV2:AV4"/>
    <mergeCell ref="C3:E3"/>
    <mergeCell ref="F3:H3"/>
    <mergeCell ref="I3:K3"/>
    <mergeCell ref="L3:N3"/>
    <mergeCell ref="AN2:AN4"/>
    <mergeCell ref="AO2:AO4"/>
    <mergeCell ref="AP2:AP4"/>
    <mergeCell ref="AQ2:AQ4"/>
    <mergeCell ref="AR2:AR4"/>
    <mergeCell ref="AS2:AS4"/>
    <mergeCell ref="AH2:AH4"/>
    <mergeCell ref="AI2:AI4"/>
    <mergeCell ref="AJ2:AJ4"/>
    <mergeCell ref="AK2:AK4"/>
    <mergeCell ref="AL2:AL4"/>
    <mergeCell ref="AM2:AM4"/>
    <mergeCell ref="B9:B10"/>
    <mergeCell ref="A9:A10"/>
    <mergeCell ref="C9:D9"/>
    <mergeCell ref="F9:G9"/>
    <mergeCell ref="I9:J9"/>
    <mergeCell ref="AQ5:AT5"/>
    <mergeCell ref="A7:A8"/>
    <mergeCell ref="B7:B8"/>
    <mergeCell ref="C7:D7"/>
    <mergeCell ref="F7:G7"/>
    <mergeCell ref="I7:J7"/>
    <mergeCell ref="O5:O6"/>
    <mergeCell ref="P5:P6"/>
    <mergeCell ref="Q5:Q6"/>
    <mergeCell ref="T5:T6"/>
    <mergeCell ref="U5:U6"/>
    <mergeCell ref="V5:V6"/>
    <mergeCell ref="A5:A6"/>
    <mergeCell ref="B5:B6"/>
    <mergeCell ref="C5:D5"/>
    <mergeCell ref="F5:G5"/>
    <mergeCell ref="I5:J5"/>
    <mergeCell ref="L5:M5"/>
    <mergeCell ref="V7:V8"/>
    <mergeCell ref="L13:M13"/>
    <mergeCell ref="O13:O14"/>
    <mergeCell ref="P13:P14"/>
    <mergeCell ref="Q13:Q14"/>
    <mergeCell ref="T13:T14"/>
    <mergeCell ref="T9:T10"/>
    <mergeCell ref="T11:T12"/>
    <mergeCell ref="U11:U12"/>
    <mergeCell ref="V11:V12"/>
    <mergeCell ref="U9:U10"/>
    <mergeCell ref="V9:V10"/>
    <mergeCell ref="P11:P12"/>
    <mergeCell ref="Q11:Q12"/>
    <mergeCell ref="L9:M9"/>
    <mergeCell ref="O9:O10"/>
    <mergeCell ref="P9:P10"/>
    <mergeCell ref="Q9:Q10"/>
    <mergeCell ref="Q17:Q18"/>
    <mergeCell ref="U13:U14"/>
    <mergeCell ref="V13:V14"/>
    <mergeCell ref="A11:A12"/>
    <mergeCell ref="B11:B12"/>
    <mergeCell ref="C11:D11"/>
    <mergeCell ref="F11:G11"/>
    <mergeCell ref="I11:J11"/>
    <mergeCell ref="A15:A16"/>
    <mergeCell ref="B15:B16"/>
    <mergeCell ref="C15:D15"/>
    <mergeCell ref="F15:G15"/>
    <mergeCell ref="I15:J15"/>
    <mergeCell ref="V15:V16"/>
    <mergeCell ref="L15:M15"/>
    <mergeCell ref="O15:O16"/>
    <mergeCell ref="P15:P16"/>
    <mergeCell ref="Q15:Q16"/>
    <mergeCell ref="T15:T16"/>
    <mergeCell ref="U15:U16"/>
    <mergeCell ref="A13:A14"/>
    <mergeCell ref="C13:D13"/>
    <mergeCell ref="F13:G13"/>
    <mergeCell ref="I13:J13"/>
    <mergeCell ref="T17:T18"/>
    <mergeCell ref="V23:V24"/>
    <mergeCell ref="U17:U18"/>
    <mergeCell ref="V17:V18"/>
    <mergeCell ref="A19:A20"/>
    <mergeCell ref="B19:B20"/>
    <mergeCell ref="C19:D19"/>
    <mergeCell ref="F19:G19"/>
    <mergeCell ref="I19:J19"/>
    <mergeCell ref="L19:M19"/>
    <mergeCell ref="O19:O20"/>
    <mergeCell ref="P19:P20"/>
    <mergeCell ref="Q19:Q20"/>
    <mergeCell ref="T19:T20"/>
    <mergeCell ref="U19:U20"/>
    <mergeCell ref="V19:V20"/>
    <mergeCell ref="A17:A18"/>
    <mergeCell ref="B17:B18"/>
    <mergeCell ref="C17:D17"/>
    <mergeCell ref="F17:G17"/>
    <mergeCell ref="I17:J17"/>
    <mergeCell ref="L17:M17"/>
    <mergeCell ref="O17:O18"/>
    <mergeCell ref="P17:P18"/>
    <mergeCell ref="Q27:Q28"/>
    <mergeCell ref="A21:A22"/>
    <mergeCell ref="B21:B22"/>
    <mergeCell ref="C21:D21"/>
    <mergeCell ref="F21:G21"/>
    <mergeCell ref="I21:J21"/>
    <mergeCell ref="V21:V22"/>
    <mergeCell ref="A23:A24"/>
    <mergeCell ref="B23:B24"/>
    <mergeCell ref="C23:D23"/>
    <mergeCell ref="F23:G23"/>
    <mergeCell ref="I23:J23"/>
    <mergeCell ref="L23:M23"/>
    <mergeCell ref="O23:O24"/>
    <mergeCell ref="P23:P24"/>
    <mergeCell ref="Q23:Q24"/>
    <mergeCell ref="L21:M21"/>
    <mergeCell ref="O21:O22"/>
    <mergeCell ref="P21:P22"/>
    <mergeCell ref="Q21:Q22"/>
    <mergeCell ref="T21:T22"/>
    <mergeCell ref="U21:U22"/>
    <mergeCell ref="T23:T24"/>
    <mergeCell ref="U23:U24"/>
    <mergeCell ref="T27:T28"/>
    <mergeCell ref="U27:U28"/>
    <mergeCell ref="V27:V28"/>
    <mergeCell ref="A35:Q35"/>
    <mergeCell ref="Q25:Q26"/>
    <mergeCell ref="T25:T26"/>
    <mergeCell ref="U25:U26"/>
    <mergeCell ref="V25:V26"/>
    <mergeCell ref="A27:A28"/>
    <mergeCell ref="C27:D27"/>
    <mergeCell ref="F27:G27"/>
    <mergeCell ref="I27:J27"/>
    <mergeCell ref="L27:M27"/>
    <mergeCell ref="O27:O28"/>
    <mergeCell ref="B25:B26"/>
    <mergeCell ref="B27:B28"/>
    <mergeCell ref="A25:A26"/>
    <mergeCell ref="C25:D25"/>
    <mergeCell ref="F25:G25"/>
    <mergeCell ref="I25:J25"/>
    <mergeCell ref="L25:M25"/>
    <mergeCell ref="O25:O26"/>
    <mergeCell ref="P25:P26"/>
    <mergeCell ref="P27:P28"/>
  </mergeCells>
  <conditionalFormatting sqref="C5 C6:D6 C8:D8 C10:D10 C12:D12 C14:D14 C16:D16 C18:D18 C20:D20 C22:D22 C24:D24 C26:D26 C34:D34">
    <cfRule type="containsBlanks" dxfId="153" priority="43">
      <formula>LEN(TRIM(C5))=0</formula>
    </cfRule>
  </conditionalFormatting>
  <conditionalFormatting sqref="C7">
    <cfRule type="containsBlanks" dxfId="152" priority="44">
      <formula>LEN(TRIM(C7))=0</formula>
    </cfRule>
  </conditionalFormatting>
  <conditionalFormatting sqref="C9">
    <cfRule type="containsBlanks" dxfId="151" priority="45">
      <formula>LEN(TRIM(C9))=0</formula>
    </cfRule>
  </conditionalFormatting>
  <conditionalFormatting sqref="C11">
    <cfRule type="containsBlanks" dxfId="150" priority="46">
      <formula>LEN(TRIM(C11))=0</formula>
    </cfRule>
  </conditionalFormatting>
  <conditionalFormatting sqref="C13">
    <cfRule type="containsBlanks" dxfId="149" priority="47">
      <formula>LEN(TRIM(C13))=0</formula>
    </cfRule>
  </conditionalFormatting>
  <conditionalFormatting sqref="C15">
    <cfRule type="containsBlanks" dxfId="148" priority="48">
      <formula>LEN(TRIM(C15))=0</formula>
    </cfRule>
  </conditionalFormatting>
  <conditionalFormatting sqref="C17">
    <cfRule type="containsBlanks" dxfId="147" priority="49">
      <formula>LEN(TRIM(C17))=0</formula>
    </cfRule>
  </conditionalFormatting>
  <conditionalFormatting sqref="C19">
    <cfRule type="containsBlanks" dxfId="146" priority="50">
      <formula>LEN(TRIM(C19))=0</formula>
    </cfRule>
  </conditionalFormatting>
  <conditionalFormatting sqref="C21">
    <cfRule type="containsBlanks" dxfId="145" priority="51">
      <formula>LEN(TRIM(C21))=0</formula>
    </cfRule>
  </conditionalFormatting>
  <conditionalFormatting sqref="C23">
    <cfRule type="containsBlanks" dxfId="144" priority="52">
      <formula>LEN(TRIM(C23))=0</formula>
    </cfRule>
  </conditionalFormatting>
  <conditionalFormatting sqref="C25">
    <cfRule type="containsBlanks" dxfId="143" priority="53">
      <formula>LEN(TRIM(C25))=0</formula>
    </cfRule>
  </conditionalFormatting>
  <conditionalFormatting sqref="C27:C33">
    <cfRule type="containsBlanks" dxfId="142" priority="42">
      <formula>LEN(TRIM(C27))=0</formula>
    </cfRule>
  </conditionalFormatting>
  <conditionalFormatting sqref="D28 G28 J28 M28 D30 G30 J30 M30 D32 G32 J32 M32">
    <cfRule type="containsBlanks" dxfId="141" priority="1">
      <formula>LEN(TRIM(D28))=0</formula>
    </cfRule>
  </conditionalFormatting>
  <conditionalFormatting sqref="E5:E34 H5:H34 K5:K34 N5:N34">
    <cfRule type="containsBlanks" dxfId="136" priority="61">
      <formula>LEN(TRIM(E5))=0</formula>
    </cfRule>
  </conditionalFormatting>
  <conditionalFormatting sqref="F5 F6:G6 F8:G8 F10:G10 F12:G12 F14:G14 F16:G16 F18:G18 F20:G20 F22:G22 F24:G24 F26:G26">
    <cfRule type="containsBlanks" dxfId="135" priority="30">
      <formula>LEN(TRIM(F5))=0</formula>
    </cfRule>
  </conditionalFormatting>
  <conditionalFormatting sqref="F7">
    <cfRule type="containsBlanks" dxfId="134" priority="31">
      <formula>LEN(TRIM(F7))=0</formula>
    </cfRule>
  </conditionalFormatting>
  <conditionalFormatting sqref="F9">
    <cfRule type="containsBlanks" dxfId="133" priority="32">
      <formula>LEN(TRIM(F9))=0</formula>
    </cfRule>
  </conditionalFormatting>
  <conditionalFormatting sqref="F11">
    <cfRule type="containsBlanks" dxfId="132" priority="33">
      <formula>LEN(TRIM(F11))=0</formula>
    </cfRule>
  </conditionalFormatting>
  <conditionalFormatting sqref="F13">
    <cfRule type="containsBlanks" dxfId="131" priority="34">
      <formula>LEN(TRIM(F13))=0</formula>
    </cfRule>
  </conditionalFormatting>
  <conditionalFormatting sqref="F15">
    <cfRule type="containsBlanks" dxfId="130" priority="35">
      <formula>LEN(TRIM(F15))=0</formula>
    </cfRule>
  </conditionalFormatting>
  <conditionalFormatting sqref="F17">
    <cfRule type="containsBlanks" dxfId="129" priority="36">
      <formula>LEN(TRIM(F17))=0</formula>
    </cfRule>
  </conditionalFormatting>
  <conditionalFormatting sqref="F19">
    <cfRule type="containsBlanks" dxfId="128" priority="37">
      <formula>LEN(TRIM(F19))=0</formula>
    </cfRule>
  </conditionalFormatting>
  <conditionalFormatting sqref="F21">
    <cfRule type="containsBlanks" dxfId="127" priority="38">
      <formula>LEN(TRIM(F21))=0</formula>
    </cfRule>
  </conditionalFormatting>
  <conditionalFormatting sqref="F23">
    <cfRule type="containsBlanks" dxfId="126" priority="39">
      <formula>LEN(TRIM(F23))=0</formula>
    </cfRule>
  </conditionalFormatting>
  <conditionalFormatting sqref="F25">
    <cfRule type="containsBlanks" dxfId="125" priority="40">
      <formula>LEN(TRIM(F25))=0</formula>
    </cfRule>
  </conditionalFormatting>
  <conditionalFormatting sqref="F27:F34">
    <cfRule type="containsBlanks" dxfId="124" priority="29">
      <formula>LEN(TRIM(F27))=0</formula>
    </cfRule>
  </conditionalFormatting>
  <conditionalFormatting sqref="G34 J34 M34">
    <cfRule type="containsBlanks" dxfId="123" priority="2">
      <formula>LEN(TRIM(G34))=0</formula>
    </cfRule>
  </conditionalFormatting>
  <conditionalFormatting sqref="I5 I6:J6 I8:J8 I10:J10 I12:J12 I14:J14 I16:J16 I18:J18 I20:J20 I22:J22 I24:J24 I26:J26">
    <cfRule type="containsBlanks" dxfId="122" priority="17">
      <formula>LEN(TRIM(I5))=0</formula>
    </cfRule>
  </conditionalFormatting>
  <conditionalFormatting sqref="I7">
    <cfRule type="containsBlanks" dxfId="121" priority="18">
      <formula>LEN(TRIM(I7))=0</formula>
    </cfRule>
  </conditionalFormatting>
  <conditionalFormatting sqref="I9">
    <cfRule type="containsBlanks" dxfId="120" priority="19">
      <formula>LEN(TRIM(I9))=0</formula>
    </cfRule>
  </conditionalFormatting>
  <conditionalFormatting sqref="I11">
    <cfRule type="containsBlanks" dxfId="119" priority="20">
      <formula>LEN(TRIM(I11))=0</formula>
    </cfRule>
  </conditionalFormatting>
  <conditionalFormatting sqref="I13">
    <cfRule type="containsBlanks" dxfId="118" priority="21">
      <formula>LEN(TRIM(I13))=0</formula>
    </cfRule>
  </conditionalFormatting>
  <conditionalFormatting sqref="I15">
    <cfRule type="containsBlanks" dxfId="117" priority="22">
      <formula>LEN(TRIM(I15))=0</formula>
    </cfRule>
  </conditionalFormatting>
  <conditionalFormatting sqref="I17">
    <cfRule type="containsBlanks" dxfId="116" priority="23">
      <formula>LEN(TRIM(I17))=0</formula>
    </cfRule>
  </conditionalFormatting>
  <conditionalFormatting sqref="I19">
    <cfRule type="containsBlanks" dxfId="115" priority="24">
      <formula>LEN(TRIM(I19))=0</formula>
    </cfRule>
  </conditionalFormatting>
  <conditionalFormatting sqref="I21">
    <cfRule type="containsBlanks" dxfId="114" priority="25">
      <formula>LEN(TRIM(I21))=0</formula>
    </cfRule>
  </conditionalFormatting>
  <conditionalFormatting sqref="I23">
    <cfRule type="containsBlanks" dxfId="113" priority="26">
      <formula>LEN(TRIM(I23))=0</formula>
    </cfRule>
  </conditionalFormatting>
  <conditionalFormatting sqref="I25">
    <cfRule type="containsBlanks" dxfId="112" priority="27">
      <formula>LEN(TRIM(I25))=0</formula>
    </cfRule>
  </conditionalFormatting>
  <conditionalFormatting sqref="I27:I34">
    <cfRule type="containsBlanks" dxfId="111" priority="16">
      <formula>LEN(TRIM(I27))=0</formula>
    </cfRule>
  </conditionalFormatting>
  <conditionalFormatting sqref="L5 L6:M6 L8:M8 L10:M10 L12:M12 L14:M14 L16:M16 L18:M18 L20:M20 L22:M22 L24:M24 L26:M26">
    <cfRule type="containsBlanks" dxfId="110" priority="4">
      <formula>LEN(TRIM(L5))=0</formula>
    </cfRule>
  </conditionalFormatting>
  <conditionalFormatting sqref="L7">
    <cfRule type="containsBlanks" dxfId="109" priority="5">
      <formula>LEN(TRIM(L7))=0</formula>
    </cfRule>
  </conditionalFormatting>
  <conditionalFormatting sqref="L9">
    <cfRule type="containsBlanks" dxfId="108" priority="6">
      <formula>LEN(TRIM(L9))=0</formula>
    </cfRule>
  </conditionalFormatting>
  <conditionalFormatting sqref="L11">
    <cfRule type="containsBlanks" dxfId="107" priority="7">
      <formula>LEN(TRIM(L11))=0</formula>
    </cfRule>
  </conditionalFormatting>
  <conditionalFormatting sqref="L13">
    <cfRule type="containsBlanks" dxfId="106" priority="8">
      <formula>LEN(TRIM(L13))=0</formula>
    </cfRule>
  </conditionalFormatting>
  <conditionalFormatting sqref="L15">
    <cfRule type="containsBlanks" dxfId="105" priority="9">
      <formula>LEN(TRIM(L15))=0</formula>
    </cfRule>
  </conditionalFormatting>
  <conditionalFormatting sqref="L17">
    <cfRule type="containsBlanks" dxfId="104" priority="10">
      <formula>LEN(TRIM(L17))=0</formula>
    </cfRule>
  </conditionalFormatting>
  <conditionalFormatting sqref="L19">
    <cfRule type="containsBlanks" dxfId="103" priority="11">
      <formula>LEN(TRIM(L19))=0</formula>
    </cfRule>
  </conditionalFormatting>
  <conditionalFormatting sqref="L21">
    <cfRule type="containsBlanks" dxfId="102" priority="12">
      <formula>LEN(TRIM(L21))=0</formula>
    </cfRule>
  </conditionalFormatting>
  <conditionalFormatting sqref="L23">
    <cfRule type="containsBlanks" dxfId="101" priority="13">
      <formula>LEN(TRIM(L23))=0</formula>
    </cfRule>
  </conditionalFormatting>
  <conditionalFormatting sqref="L25">
    <cfRule type="containsBlanks" dxfId="100" priority="14">
      <formula>LEN(TRIM(L25))=0</formula>
    </cfRule>
  </conditionalFormatting>
  <conditionalFormatting sqref="L27:L34">
    <cfRule type="containsBlanks" dxfId="99" priority="3">
      <formula>LEN(TRIM(L27))=0</formula>
    </cfRule>
  </conditionalFormatting>
  <conditionalFormatting sqref="AQ22">
    <cfRule type="containsBlanks" dxfId="98" priority="55">
      <formula>LEN(TRIM(AQ22))=0</formula>
    </cfRule>
  </conditionalFormatting>
  <printOptions horizontalCentered="1" verticalCentered="1"/>
  <pageMargins left="0.19685039370078741" right="0.19685039370078741" top="0.19685039370078741" bottom="0.19685039370078741" header="0" footer="0"/>
  <pageSetup paperSize="9" scale="76" orientation="landscape" horizontalDpi="4294967293" verticalDpi="4294967293" r:id="rId1"/>
  <headerFooter alignWithMargins="0"/>
  <extLst>
    <ext xmlns:x14="http://schemas.microsoft.com/office/spreadsheetml/2009/9/main" uri="{78C0D931-6437-407d-A8EE-F0AAD7539E65}">
      <x14:conditionalFormattings>
        <x14:conditionalFormatting xmlns:xm="http://schemas.microsoft.com/office/excel/2006/main">
          <x14:cfRule type="cellIs" priority="58" operator="equal" id="{AD6DEEB9-04AA-4A79-A28E-63937ABEBE20}">
            <xm:f>'Zoznam tímov a pretekárov'!$B$40+'Zoznam tímov a pretekárov'!$B$35</xm:f>
            <x14:dxf>
              <fill>
                <patternFill>
                  <bgColor rgb="FFFFFF00"/>
                </patternFill>
              </fill>
            </x14:dxf>
          </x14:cfRule>
          <xm:sqref>E5 E7 E9 E11 E13 E15 E17 E19 E21 E23 E25 E27 E29 E31 E33 H5 K5 N5 H7 K7 N7 H9 K9 N9 H11 K11 N11 H13 K13 N13 H15 K15 N15 H17 K17 N17 H19 K19 N19 H21 K21 N21 H23 K23 N23 H25 K25 N25 H27 K27 N27 H29 K29 N29 H31 K31 N31 H33 K33 N33</xm:sqref>
        </x14:conditionalFormatting>
        <x14:conditionalFormatting xmlns:xm="http://schemas.microsoft.com/office/excel/2006/main">
          <x14:cfRule type="cellIs" priority="57" operator="equal" id="{F2543996-B1D2-41F1-9461-13E7A7745CA9}">
            <xm:f>'Zoznam tímov a pretekárov'!$B$34</xm:f>
            <x14:dxf>
              <fill>
                <patternFill>
                  <bgColor rgb="FFFF0000"/>
                </patternFill>
              </fill>
            </x14:dxf>
          </x14:cfRule>
          <xm:sqref>E5 E7 E9 E11 E13 E15 E17 E19 E21 E23 E25 E27 E29 E31 E33</xm:sqref>
        </x14:conditionalFormatting>
        <x14:conditionalFormatting xmlns:xm="http://schemas.microsoft.com/office/excel/2006/main">
          <x14:cfRule type="cellIs" priority="60" operator="equal" id="{DD0ECBBC-51B0-4668-AB1D-F9E4E6FCF8CF}">
            <xm:f>'Zoznam tímov a pretekárov'!$B$37</xm:f>
            <x14:dxf>
              <font>
                <strike val="0"/>
              </font>
              <fill>
                <patternFill patternType="none">
                  <bgColor auto="1"/>
                </patternFill>
              </fill>
            </x14:dxf>
          </x14:cfRule>
          <x14:cfRule type="cellIs" priority="59" operator="equal" id="{FF791027-8A6C-46B1-935C-C3939B7E3009}">
            <xm:f>'Zoznam tímov a pretekárov'!$B$34</xm:f>
            <x14:dxf>
              <fill>
                <patternFill>
                  <bgColor theme="3" tint="0.59996337778862885"/>
                </patternFill>
              </fill>
            </x14:dxf>
          </x14:cfRule>
          <xm:sqref>E5 H5 K5 N5 E7 H7 K7 N7 E9 H9 K9 N9 E11 H11 K11 N11 E13 H13 K13 N13 E15 H15 K15 N15 E17 H17 K17 N17 E19 H19 K19 N19 E21 H21 K21 N21 E23 H23 K23 N23 E25 H25 K25 N25 E27 H27 K27 N27 E29 H29 K29 N29 E31 H31 K31 N31 E33 H33 K33 N33</xm:sqref>
        </x14:conditionalFormatting>
      </x14:conditionalFormattings>
    </ext>
    <ext xmlns:x14="http://schemas.microsoft.com/office/spreadsheetml/2009/9/main" uri="{CCE6A557-97BC-4b89-ADB6-D9C93CAAB3DF}">
      <x14:dataValidations xmlns:xm="http://schemas.microsoft.com/office/excel/2006/main" count="17">
        <x14:dataValidation type="list" allowBlank="1" showInputMessage="1" showErrorMessage="1" xr:uid="{00000000-0002-0000-0800-000000000000}">
          <x14:formula1>
            <xm:f>'Zoznam tímov a pretekárov'!$B$39:$B$42</xm:f>
          </x14:formula1>
          <xm:sqref>N27 H5 K5 N5 K7 H7 E7 H9 E9 E11 H11 K9 K11 H13 E13 H15 E15 E17 H17 K13 K15 H19 E19 E21 H21 E23 H23 K17 K19 H25 E25 K21 K23 E27 H27 K25 K27 N7 N9 N11 N13 N15 N17 N19 N21 N23 N25 N29 N31 N33 E29 E31 E33 H29 H31 H33 K29 K31 K33</xm:sqref>
        </x14:dataValidation>
        <x14:dataValidation type="list" allowBlank="1" showInputMessage="1" showErrorMessage="1" xr:uid="{00000000-0002-0000-0800-000001000000}">
          <x14:formula1>
            <xm:f>'Zoznam tímov a pretekárov'!$B$5:$I$5</xm:f>
          </x14:formula1>
          <xm:sqref>I7:J7 F7:G7 C7:D7 L7:M7</xm:sqref>
        </x14:dataValidation>
        <x14:dataValidation type="list" allowBlank="1" showInputMessage="1" showErrorMessage="1" xr:uid="{00000000-0002-0000-0800-000002000000}">
          <x14:formula1>
            <xm:f>'Zoznam tímov a pretekárov'!$B$3:$I$3</xm:f>
          </x14:formula1>
          <xm:sqref>I5:J5 C5:D5 F5:G5 L5</xm:sqref>
        </x14:dataValidation>
        <x14:dataValidation type="list" allowBlank="1" showInputMessage="1" showErrorMessage="1" xr:uid="{00000000-0002-0000-0800-000003000000}">
          <x14:formula1>
            <xm:f>'Zoznam tímov a pretekárov'!$B$25:$I$25</xm:f>
          </x14:formula1>
          <xm:sqref>I27:J27 F27:G27 C27:D27 L27:M27</xm:sqref>
        </x14:dataValidation>
        <x14:dataValidation type="list" allowBlank="1" showInputMessage="1" showErrorMessage="1" xr:uid="{00000000-0002-0000-0800-000004000000}">
          <x14:formula1>
            <xm:f>'Zoznam tímov a pretekárov'!$B$23:$I$23</xm:f>
          </x14:formula1>
          <xm:sqref>I25:J25 C25:D25 F25:G25 L25:M25</xm:sqref>
        </x14:dataValidation>
        <x14:dataValidation type="list" allowBlank="1" showInputMessage="1" showErrorMessage="1" xr:uid="{00000000-0002-0000-0800-000005000000}">
          <x14:formula1>
            <xm:f>'Zoznam tímov a pretekárov'!$B$21:$I$21</xm:f>
          </x14:formula1>
          <xm:sqref>I23:J23 F23:G23 C23:D23 L23:M23</xm:sqref>
        </x14:dataValidation>
        <x14:dataValidation type="list" allowBlank="1" showInputMessage="1" showErrorMessage="1" xr:uid="{00000000-0002-0000-0800-000006000000}">
          <x14:formula1>
            <xm:f>'Zoznam tímov a pretekárov'!$B$19:$I$19</xm:f>
          </x14:formula1>
          <xm:sqref>I21:J21 C21:D21 F21:G21 L21:M21</xm:sqref>
        </x14:dataValidation>
        <x14:dataValidation type="list" allowBlank="1" showInputMessage="1" showErrorMessage="1" xr:uid="{00000000-0002-0000-0800-000007000000}">
          <x14:formula1>
            <xm:f>'Zoznam tímov a pretekárov'!$B$17:$I$17</xm:f>
          </x14:formula1>
          <xm:sqref>I19:J19 F19:G19 C19:D19 L19:M19</xm:sqref>
        </x14:dataValidation>
        <x14:dataValidation type="list" allowBlank="1" showInputMessage="1" showErrorMessage="1" xr:uid="{00000000-0002-0000-0800-000008000000}">
          <x14:formula1>
            <xm:f>'Zoznam tímov a pretekárov'!$B$15:$I$15</xm:f>
          </x14:formula1>
          <xm:sqref>I17:J17 C17:D17 F17:G17 L17:M17</xm:sqref>
        </x14:dataValidation>
        <x14:dataValidation type="list" allowBlank="1" showInputMessage="1" showErrorMessage="1" xr:uid="{00000000-0002-0000-0800-000009000000}">
          <x14:formula1>
            <xm:f>'Zoznam tímov a pretekárov'!$B$13:$I$13</xm:f>
          </x14:formula1>
          <xm:sqref>I15:J15 F15:G15 C15:D15 L15:M15</xm:sqref>
        </x14:dataValidation>
        <x14:dataValidation type="list" showInputMessage="1" showErrorMessage="1" xr:uid="{00000000-0002-0000-0800-00000A000000}">
          <x14:formula1>
            <xm:f>'Zoznam tímov a pretekárov'!$B$11:$I$11</xm:f>
          </x14:formula1>
          <xm:sqref>I13:J13 C13:D13 F13:G13 L13:M13</xm:sqref>
        </x14:dataValidation>
        <x14:dataValidation type="list" allowBlank="1" showInputMessage="1" showErrorMessage="1" xr:uid="{00000000-0002-0000-0800-00000B000000}">
          <x14:formula1>
            <xm:f>'Zoznam tímov a pretekárov'!$B$9:$I$9</xm:f>
          </x14:formula1>
          <xm:sqref>I11:J11 F11:G11 C11:D11 L11:M11</xm:sqref>
        </x14:dataValidation>
        <x14:dataValidation type="list" allowBlank="1" showInputMessage="1" showErrorMessage="1" xr:uid="{00000000-0002-0000-0800-00000C000000}">
          <x14:formula1>
            <xm:f>'Zoznam tímov a pretekárov'!$B$7:$I$7</xm:f>
          </x14:formula1>
          <xm:sqref>I9:J9 C9:D9 F9:G9 L9:M9</xm:sqref>
        </x14:dataValidation>
        <x14:dataValidation type="list" allowBlank="1" showInputMessage="1" showErrorMessage="1" xr:uid="{00000000-0002-0000-0800-00000D000000}">
          <x14:formula1>
            <xm:f>'Zoznam tímov a pretekárov'!$B$34:$B$37</xm:f>
          </x14:formula1>
          <xm:sqref>E5</xm:sqref>
        </x14:dataValidation>
        <x14:dataValidation type="list" allowBlank="1" showInputMessage="1" showErrorMessage="1" xr:uid="{00000000-0002-0000-0800-00000E000000}">
          <x14:formula1>
            <xm:f>'Zoznam tímov a pretekárov'!$B$27:$I$27</xm:f>
          </x14:formula1>
          <xm:sqref>I29:J29 C29:D29 F29:G29 L29:M29</xm:sqref>
        </x14:dataValidation>
        <x14:dataValidation type="list" allowBlank="1" showInputMessage="1" showErrorMessage="1" xr:uid="{00000000-0002-0000-0800-00000F000000}">
          <x14:formula1>
            <xm:f>'Zoznam tímov a pretekárov'!$B$29:$I$29</xm:f>
          </x14:formula1>
          <xm:sqref>I31:J31 C31:D31 F31:G31 L31:M31</xm:sqref>
        </x14:dataValidation>
        <x14:dataValidation type="list" allowBlank="1" showInputMessage="1" showErrorMessage="1" xr:uid="{00000000-0002-0000-0800-000010000000}">
          <x14:formula1>
            <xm:f>'Zoznam tímov a pretekárov'!$B$31:$I$31</xm:f>
          </x14:formula1>
          <xm:sqref>I33:J33 C33:D33 F33:G33 L33:M33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21</vt:i4>
      </vt:variant>
      <vt:variant>
        <vt:lpstr>Pomenované rozsahy</vt:lpstr>
      </vt:variant>
      <vt:variant>
        <vt:i4>20</vt:i4>
      </vt:variant>
    </vt:vector>
  </HeadingPairs>
  <TitlesOfParts>
    <vt:vector size="41" baseType="lpstr">
      <vt:lpstr>Zoznam tímov a pretekárov</vt:lpstr>
      <vt:lpstr>15 družstiev Pretek č. 1</vt:lpstr>
      <vt:lpstr>15 družstiev Pretek č. 2</vt:lpstr>
      <vt:lpstr>Priebežné poradie po 1. a 2. k.</vt:lpstr>
      <vt:lpstr>15 družstiev Pretek č. 3</vt:lpstr>
      <vt:lpstr>15 družstiev Pretek č. 4</vt:lpstr>
      <vt:lpstr>Priebežné poradie po 3. a 4 </vt:lpstr>
      <vt:lpstr>15 družstiev Pretek č. 5</vt:lpstr>
      <vt:lpstr>15 družstiev Pretek č. 6</vt:lpstr>
      <vt:lpstr>Priebežné poradie po 5. a 6 </vt:lpstr>
      <vt:lpstr>15 družstiev Pretek č. 7</vt:lpstr>
      <vt:lpstr>15 družstiev Pretek č. 8</vt:lpstr>
      <vt:lpstr>Konecne poradie</vt:lpstr>
      <vt:lpstr>vazne1</vt:lpstr>
      <vt:lpstr>vazne2</vt:lpstr>
      <vt:lpstr>vazne3</vt:lpstr>
      <vt:lpstr>vazne4</vt:lpstr>
      <vt:lpstr>vazne5</vt:lpstr>
      <vt:lpstr>vazne6</vt:lpstr>
      <vt:lpstr>vazne7</vt:lpstr>
      <vt:lpstr>vazne8</vt:lpstr>
      <vt:lpstr>'15 družstiev Pretek č. 1'!Oblasť_tlače</vt:lpstr>
      <vt:lpstr>'15 družstiev Pretek č. 2'!Oblasť_tlače</vt:lpstr>
      <vt:lpstr>'15 družstiev Pretek č. 3'!Oblasť_tlače</vt:lpstr>
      <vt:lpstr>'15 družstiev Pretek č. 4'!Oblasť_tlače</vt:lpstr>
      <vt:lpstr>'15 družstiev Pretek č. 5'!Oblasť_tlače</vt:lpstr>
      <vt:lpstr>'15 družstiev Pretek č. 6'!Oblasť_tlače</vt:lpstr>
      <vt:lpstr>'15 družstiev Pretek č. 7'!Oblasť_tlače</vt:lpstr>
      <vt:lpstr>'15 družstiev Pretek č. 8'!Oblasť_tlače</vt:lpstr>
      <vt:lpstr>'Konecne poradie'!Oblasť_tlače</vt:lpstr>
      <vt:lpstr>'Priebežné poradie po 1. a 2. k.'!Oblasť_tlače</vt:lpstr>
      <vt:lpstr>'Priebežné poradie po 3. a 4 '!Oblasť_tlače</vt:lpstr>
      <vt:lpstr>'Priebežné poradie po 5. a 6 '!Oblasť_tlače</vt:lpstr>
      <vt:lpstr>vazne1!Oblasť_tlače</vt:lpstr>
      <vt:lpstr>vazne2!Oblasť_tlače</vt:lpstr>
      <vt:lpstr>vazne3!Oblasť_tlače</vt:lpstr>
      <vt:lpstr>vazne4!Oblasť_tlače</vt:lpstr>
      <vt:lpstr>vazne5!Oblasť_tlače</vt:lpstr>
      <vt:lpstr>vazne6!Oblasť_tlače</vt:lpstr>
      <vt:lpstr>vazne7!Oblasť_tlače</vt:lpstr>
      <vt:lpstr>vazne8!Oblasť_tlače</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Palino Kubiš</cp:lastModifiedBy>
  <cp:lastPrinted>2026-08-30T05:32:00Z</cp:lastPrinted>
  <dcterms:created xsi:type="dcterms:W3CDTF">2006-09-08T20:43:32Z</dcterms:created>
  <dcterms:modified xsi:type="dcterms:W3CDTF">2026-09-01T12:03:43Z</dcterms:modified>
</cp:coreProperties>
</file>