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SO+NE spolu " sheetId="6" r:id="rId6"/>
    <sheet name="Celkovo_Preteky" sheetId="7" r:id="rId7"/>
  </sheets>
  <definedNames>
    <definedName name="Excel_BuiltIn__FilterDatabase_1">#REF!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<sst xmlns="http://schemas.openxmlformats.org/spreadsheetml/2006/main" count="290" uniqueCount="118">
  <si>
    <t xml:space="preserve">LRU Prívlač 1.liga sektor A  SOBOTA                                                                                                                                                                                  </t>
  </si>
  <si>
    <t>Čísla stanovísk</t>
  </si>
  <si>
    <t>Meno, priezvisko pretekára</t>
  </si>
  <si>
    <t>MsO SRZ</t>
  </si>
  <si>
    <t>Rozhoduje</t>
  </si>
  <si>
    <t>body 1.č.</t>
  </si>
  <si>
    <t>ryby 1.č.</t>
  </si>
  <si>
    <t>Umiestnenie 1.č.</t>
  </si>
  <si>
    <t>body 2.č.</t>
  </si>
  <si>
    <t>ryby 2.č.</t>
  </si>
  <si>
    <t>Umiestnenie 2.č.</t>
  </si>
  <si>
    <t>Súčet umiestn</t>
  </si>
  <si>
    <t>Celkom body</t>
  </si>
  <si>
    <t>Celkom ryby</t>
  </si>
  <si>
    <t>Umiestnenie CELKOM</t>
  </si>
  <si>
    <t>Body do ATP</t>
  </si>
  <si>
    <t>Klimovský Peter</t>
  </si>
  <si>
    <t>Dubnica n/V.</t>
  </si>
  <si>
    <t>Bača Peter</t>
  </si>
  <si>
    <t>Humenné A</t>
  </si>
  <si>
    <t>Václavík Juraj</t>
  </si>
  <si>
    <t>Kys.N.Mesto</t>
  </si>
  <si>
    <t>Rojtáš Marek</t>
  </si>
  <si>
    <t>Levice</t>
  </si>
  <si>
    <t>Kšiňan Samo</t>
  </si>
  <si>
    <t>Partizánske</t>
  </si>
  <si>
    <t>Sámela Jaroslav</t>
  </si>
  <si>
    <t>Trenčín A</t>
  </si>
  <si>
    <t>Ďuďák Branislav</t>
  </si>
  <si>
    <t>Trenčín B</t>
  </si>
  <si>
    <t>Nič Michal</t>
  </si>
  <si>
    <t>Trnava</t>
  </si>
  <si>
    <t>Janočko Pavol</t>
  </si>
  <si>
    <t>Vranov n/T.</t>
  </si>
  <si>
    <t>Sýkorčin Martin</t>
  </si>
  <si>
    <t>Želiezovce</t>
  </si>
  <si>
    <t xml:space="preserve">LRU prívlač 1.liga sektor B       SOBOTA                                                                                                                                                                            </t>
  </si>
  <si>
    <t>Smatana Juraj</t>
  </si>
  <si>
    <t>Brek Juraj</t>
  </si>
  <si>
    <t>Hollý Lukáš</t>
  </si>
  <si>
    <t>Hostinský Tomáš</t>
  </si>
  <si>
    <t>Cibulka Milan</t>
  </si>
  <si>
    <t>Kšiňan Jakub</t>
  </si>
  <si>
    <t>Lacko Tomáš</t>
  </si>
  <si>
    <t>Polc Ľudovít</t>
  </si>
  <si>
    <t>Mihók Marián</t>
  </si>
  <si>
    <t>Timoranský Attila</t>
  </si>
  <si>
    <t xml:space="preserve">LRU prívlač 1. liga sektor C          SOBOTA                                                                                                                                                                      </t>
  </si>
  <si>
    <t>Súčet umiestnení</t>
  </si>
  <si>
    <t>Greňo Peter</t>
  </si>
  <si>
    <t>Šoganič Mikuláš</t>
  </si>
  <si>
    <t>Franc Pavol</t>
  </si>
  <si>
    <t>Klesniak Peter</t>
  </si>
  <si>
    <t>Predná Soňa</t>
  </si>
  <si>
    <t>Hrk Daniel</t>
  </si>
  <si>
    <t>Svetlík Lukáš</t>
  </si>
  <si>
    <t>Popovič Milan</t>
  </si>
  <si>
    <t>Jenčo Tomáš</t>
  </si>
  <si>
    <t>Opavský Miroslav</t>
  </si>
  <si>
    <t xml:space="preserve">LRU prívlač 1. liga sektor D         SOBOTA                                                                                                                                                                       </t>
  </si>
  <si>
    <t>Těšický Vlastimil</t>
  </si>
  <si>
    <t>Demčák Ondrej</t>
  </si>
  <si>
    <t>Hollý Rastislav</t>
  </si>
  <si>
    <t>Augustín Peter</t>
  </si>
  <si>
    <t>Predný Patrik</t>
  </si>
  <si>
    <t>Mihalda Filip</t>
  </si>
  <si>
    <t>Forgáč Matej</t>
  </si>
  <si>
    <t>Lencsés Patrik</t>
  </si>
  <si>
    <t>Hatala Richard</t>
  </si>
  <si>
    <t>Nagy Tibor</t>
  </si>
  <si>
    <t xml:space="preserve">LRU prívlač   1 . liga SOBOTA </t>
  </si>
  <si>
    <t>p.č.</t>
  </si>
  <si>
    <t>Sektor A</t>
  </si>
  <si>
    <t>Sektor B</t>
  </si>
  <si>
    <t>Sektor C</t>
  </si>
  <si>
    <t>Sektor D</t>
  </si>
  <si>
    <t>súčet um. ABCD</t>
  </si>
  <si>
    <t>ryby spolu</t>
  </si>
  <si>
    <t>Body spolu</t>
  </si>
  <si>
    <t>por.</t>
  </si>
  <si>
    <t>A</t>
  </si>
  <si>
    <t>C</t>
  </si>
  <si>
    <t>D</t>
  </si>
  <si>
    <t>Umiestnenie</t>
  </si>
  <si>
    <t>počet rýb</t>
  </si>
  <si>
    <t>počet bodov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</si>
  <si>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</si>
  <si>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</si>
  <si>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</si>
  <si>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</si>
  <si>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</si>
  <si>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</si>
  <si>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</si>
  <si>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</si>
  <si>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</si>
  <si>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</si>
  <si>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</si>
  <si>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</si>
  <si>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Trenčín 26-8-2023</t>
  </si>
  <si>
    <t>Garant: Těšický</t>
  </si>
  <si>
    <t>Riaditeľ:</t>
  </si>
  <si>
    <t>Hl. rozhodca: Hupková</t>
  </si>
  <si>
    <t xml:space="preserve">1. Liga prívlač   2.dvojkolo SO+NE </t>
  </si>
  <si>
    <t>P.č.</t>
  </si>
  <si>
    <t>Sobota</t>
  </si>
  <si>
    <t>Nedeľa</t>
  </si>
  <si>
    <t>Spolu SO+NE</t>
  </si>
  <si>
    <t xml:space="preserve">súčet umiestnení </t>
  </si>
  <si>
    <t>Ryby spolu</t>
  </si>
  <si>
    <t>Trenčín 27.8.2023</t>
  </si>
  <si>
    <t>LRU - Prívlač 1. liga  CELKOM 2023</t>
  </si>
  <si>
    <t>Studený potok</t>
  </si>
  <si>
    <t>Dubnica + Trenčín</t>
  </si>
  <si>
    <t xml:space="preserve">5+6.preteky </t>
  </si>
  <si>
    <t>Kysucké N.Mesto</t>
  </si>
  <si>
    <t>54.5</t>
  </si>
  <si>
    <t>Garant:  Těšický</t>
  </si>
  <si>
    <t xml:space="preserve">Riaditeľ: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</si>
</sst>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1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0" fillId="3" borderId="5" xfId="0" applyFont="1" applyFill="1" applyBorder="1" applyAlignment="1">
      <alignment horizontal="center" vertical="center" wrapText="1"/>
    </xf>
    <xf numFmtId="164" fontId="0" fillId="3" borderId="6" xfId="0" applyFont="1" applyFill="1" applyBorder="1" applyAlignment="1">
      <alignment horizontal="center" vertical="center" wrapText="1"/>
    </xf>
    <xf numFmtId="164" fontId="0" fillId="3" borderId="7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4" fontId="0" fillId="3" borderId="0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2" fillId="0" borderId="15" xfId="0" applyFont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 wrapText="1"/>
    </xf>
    <xf numFmtId="164" fontId="2" fillId="0" borderId="18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center" wrapText="1"/>
    </xf>
    <xf numFmtId="164" fontId="2" fillId="0" borderId="20" xfId="0" applyFont="1" applyFill="1" applyBorder="1" applyAlignment="1">
      <alignment horizontal="center" vertical="center" wrapText="1"/>
    </xf>
    <xf numFmtId="164" fontId="2" fillId="0" borderId="21" xfId="0" applyFont="1" applyBorder="1" applyAlignment="1">
      <alignment horizontal="center" vertical="center" wrapText="1"/>
    </xf>
    <xf numFmtId="164" fontId="3" fillId="4" borderId="22" xfId="0" applyNumberFormat="1" applyFont="1" applyFill="1" applyBorder="1" applyAlignment="1">
      <alignment horizontal="center" vertical="center" wrapText="1"/>
    </xf>
    <xf numFmtId="164" fontId="2" fillId="0" borderId="23" xfId="0" applyFont="1" applyBorder="1" applyAlignment="1">
      <alignment horizontal="center" vertical="center" wrapText="1"/>
    </xf>
    <xf numFmtId="164" fontId="4" fillId="5" borderId="22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5" fillId="5" borderId="22" xfId="0" applyNumberFormat="1" applyFont="1" applyFill="1" applyBorder="1" applyAlignment="1">
      <alignment horizontal="center" vertical="center" wrapText="1"/>
    </xf>
    <xf numFmtId="166" fontId="6" fillId="2" borderId="24" xfId="0" applyNumberFormat="1" applyFont="1" applyFill="1" applyBorder="1" applyAlignment="1">
      <alignment horizontal="center" vertical="center" wrapText="1"/>
    </xf>
    <xf numFmtId="164" fontId="2" fillId="0" borderId="19" xfId="0" applyFont="1" applyFill="1" applyBorder="1" applyAlignment="1">
      <alignment horizontal="center" vertical="center" wrapText="1"/>
    </xf>
    <xf numFmtId="164" fontId="2" fillId="0" borderId="25" xfId="0" applyFont="1" applyBorder="1" applyAlignment="1">
      <alignment horizontal="center" vertical="center" wrapText="1"/>
    </xf>
    <xf numFmtId="164" fontId="2" fillId="0" borderId="26" xfId="0" applyFont="1" applyBorder="1" applyAlignment="1">
      <alignment horizontal="center" vertical="center" wrapText="1"/>
    </xf>
    <xf numFmtId="164" fontId="2" fillId="0" borderId="27" xfId="0" applyFont="1" applyBorder="1" applyAlignment="1">
      <alignment horizontal="center" vertical="center" wrapText="1"/>
    </xf>
    <xf numFmtId="164" fontId="2" fillId="0" borderId="28" xfId="0" applyFont="1" applyBorder="1" applyAlignment="1">
      <alignment horizontal="center" vertical="center" wrapText="1"/>
    </xf>
    <xf numFmtId="164" fontId="2" fillId="0" borderId="29" xfId="0" applyFont="1" applyFill="1" applyBorder="1" applyAlignment="1">
      <alignment horizontal="center" vertical="center" wrapText="1"/>
    </xf>
    <xf numFmtId="164" fontId="2" fillId="0" borderId="30" xfId="0" applyFont="1" applyBorder="1" applyAlignment="1">
      <alignment horizontal="center" vertical="center" wrapText="1"/>
    </xf>
    <xf numFmtId="164" fontId="3" fillId="4" borderId="31" xfId="0" applyNumberFormat="1" applyFont="1" applyFill="1" applyBorder="1" applyAlignment="1">
      <alignment horizontal="center" vertical="center" wrapText="1"/>
    </xf>
    <xf numFmtId="164" fontId="2" fillId="0" borderId="32" xfId="0" applyFont="1" applyBorder="1" applyAlignment="1">
      <alignment horizontal="center" vertical="center" wrapText="1"/>
    </xf>
    <xf numFmtId="164" fontId="4" fillId="5" borderId="31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 wrapText="1"/>
    </xf>
    <xf numFmtId="164" fontId="0" fillId="0" borderId="28" xfId="0" applyNumberFormat="1" applyFont="1" applyBorder="1" applyAlignment="1">
      <alignment horizontal="center" vertical="center" wrapText="1"/>
    </xf>
    <xf numFmtId="164" fontId="5" fillId="5" borderId="31" xfId="0" applyNumberFormat="1" applyFont="1" applyFill="1" applyBorder="1" applyAlignment="1">
      <alignment horizontal="center" vertical="center" wrapText="1"/>
    </xf>
    <xf numFmtId="166" fontId="6" fillId="2" borderId="33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2" fillId="3" borderId="26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Border="1" applyAlignment="1">
      <alignment/>
    </xf>
    <xf numFmtId="164" fontId="7" fillId="5" borderId="34" xfId="0" applyFont="1" applyFill="1" applyBorder="1" applyAlignment="1">
      <alignment horizontal="center" vertical="center" wrapText="1"/>
    </xf>
    <xf numFmtId="164" fontId="8" fillId="4" borderId="34" xfId="0" applyFont="1" applyFill="1" applyBorder="1" applyAlignment="1">
      <alignment horizontal="center" vertical="center"/>
    </xf>
    <xf numFmtId="164" fontId="9" fillId="4" borderId="1" xfId="0" applyFont="1" applyFill="1" applyBorder="1" applyAlignment="1">
      <alignment horizontal="center" vertical="center" wrapText="1"/>
    </xf>
    <xf numFmtId="164" fontId="9" fillId="4" borderId="35" xfId="0" applyFont="1" applyFill="1" applyBorder="1" applyAlignment="1">
      <alignment horizontal="center" vertical="center" wrapText="1"/>
    </xf>
    <xf numFmtId="164" fontId="9" fillId="4" borderId="34" xfId="0" applyFont="1" applyFill="1" applyBorder="1" applyAlignment="1">
      <alignment horizontal="center" vertical="center" wrapText="1"/>
    </xf>
    <xf numFmtId="164" fontId="9" fillId="4" borderId="36" xfId="0" applyFont="1" applyFill="1" applyBorder="1" applyAlignment="1">
      <alignment horizontal="center" vertical="center" wrapText="1"/>
    </xf>
    <xf numFmtId="164" fontId="9" fillId="4" borderId="37" xfId="0" applyFont="1" applyFill="1" applyBorder="1" applyAlignment="1">
      <alignment horizontal="center" vertical="center" wrapText="1"/>
    </xf>
    <xf numFmtId="164" fontId="9" fillId="4" borderId="6" xfId="0" applyFont="1" applyFill="1" applyBorder="1" applyAlignment="1">
      <alignment horizontal="center" vertical="center" wrapText="1"/>
    </xf>
    <xf numFmtId="164" fontId="9" fillId="4" borderId="8" xfId="0" applyFont="1" applyFill="1" applyBorder="1" applyAlignment="1">
      <alignment horizontal="center" vertical="center" wrapText="1"/>
    </xf>
    <xf numFmtId="164" fontId="9" fillId="4" borderId="0" xfId="0" applyFont="1" applyFill="1" applyBorder="1" applyAlignment="1">
      <alignment horizontal="center" vertical="center" wrapText="1"/>
    </xf>
    <xf numFmtId="164" fontId="10" fillId="4" borderId="0" xfId="0" applyFont="1" applyFill="1" applyBorder="1" applyAlignment="1">
      <alignment horizontal="center" vertical="center" wrapText="1"/>
    </xf>
    <xf numFmtId="164" fontId="10" fillId="4" borderId="25" xfId="0" applyFont="1" applyFill="1" applyBorder="1" applyAlignment="1">
      <alignment horizontal="center" vertical="center" wrapText="1"/>
    </xf>
    <xf numFmtId="164" fontId="10" fillId="4" borderId="38" xfId="0" applyFont="1" applyFill="1" applyBorder="1" applyAlignment="1">
      <alignment horizontal="center" vertical="center" wrapText="1"/>
    </xf>
    <xf numFmtId="164" fontId="10" fillId="4" borderId="39" xfId="0" applyFont="1" applyFill="1" applyBorder="1" applyAlignment="1">
      <alignment horizontal="center" vertical="center" wrapText="1"/>
    </xf>
    <xf numFmtId="164" fontId="10" fillId="6" borderId="38" xfId="0" applyFont="1" applyFill="1" applyBorder="1" applyAlignment="1">
      <alignment horizontal="center" vertical="center" wrapText="1"/>
    </xf>
    <xf numFmtId="164" fontId="8" fillId="0" borderId="12" xfId="0" applyFont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 wrapText="1"/>
    </xf>
    <xf numFmtId="164" fontId="2" fillId="6" borderId="12" xfId="0" applyNumberFormat="1" applyFont="1" applyFill="1" applyBorder="1" applyAlignment="1">
      <alignment horizontal="center" vertical="center" wrapText="1"/>
    </xf>
    <xf numFmtId="164" fontId="2" fillId="6" borderId="14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164" fontId="8" fillId="0" borderId="20" xfId="0" applyFont="1" applyBorder="1" applyAlignment="1">
      <alignment horizontal="center" vertical="center"/>
    </xf>
    <xf numFmtId="164" fontId="2" fillId="6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6" borderId="20" xfId="0" applyNumberFormat="1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164" fontId="0" fillId="0" borderId="42" xfId="0" applyBorder="1" applyAlignment="1">
      <alignment/>
    </xf>
    <xf numFmtId="164" fontId="7" fillId="0" borderId="24" xfId="0" applyNumberFormat="1" applyFont="1" applyFill="1" applyBorder="1" applyAlignment="1">
      <alignment horizontal="center" vertical="center"/>
    </xf>
    <xf numFmtId="164" fontId="8" fillId="0" borderId="29" xfId="0" applyFont="1" applyBorder="1" applyAlignment="1">
      <alignment horizontal="center" vertical="center"/>
    </xf>
    <xf numFmtId="164" fontId="2" fillId="6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6" borderId="29" xfId="0" applyNumberFormat="1" applyFont="1" applyFill="1" applyBorder="1" applyAlignment="1">
      <alignment horizontal="center" vertical="center" wrapText="1"/>
    </xf>
    <xf numFmtId="164" fontId="2" fillId="6" borderId="31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9" fillId="4" borderId="5" xfId="0" applyFont="1" applyFill="1" applyBorder="1" applyAlignment="1">
      <alignment horizontal="center" vertical="center" wrapText="1"/>
    </xf>
    <xf numFmtId="164" fontId="9" fillId="6" borderId="1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6" borderId="23" xfId="0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9" fillId="6" borderId="22" xfId="0" applyNumberFormat="1" applyFont="1" applyFill="1" applyBorder="1" applyAlignment="1">
      <alignment horizontal="center" vertical="center" wrapText="1"/>
    </xf>
    <xf numFmtId="164" fontId="2" fillId="6" borderId="32" xfId="0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/>
    </xf>
    <xf numFmtId="164" fontId="9" fillId="6" borderId="31" xfId="0" applyNumberFormat="1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workbookViewId="0" topLeftCell="A1">
      <selection activeCell="A16" sqref="A16"/>
    </sheetView>
  </sheetViews>
  <sheetFormatPr defaultColWidth="9.140625" defaultRowHeight="12.75"/>
  <cols>
    <col min="1" max="1" width="0.2890625" style="0" customWidth="1"/>
    <col min="2" max="3" width="5.57421875" style="0" customWidth="1"/>
    <col min="4" max="4" width="19.28125" style="0" customWidth="1"/>
    <col min="5" max="5" width="16.4218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9.00390625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9.00390625" style="0" hidden="1" customWidth="1"/>
  </cols>
  <sheetData>
    <row r="1" ht="13.5"/>
    <row r="2" spans="2:20" ht="29.2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39" customHeight="1">
      <c r="B3" s="2" t="s">
        <v>1</v>
      </c>
      <c r="C3" s="2"/>
      <c r="D3" s="3" t="s">
        <v>2</v>
      </c>
      <c r="E3" s="3" t="s">
        <v>3</v>
      </c>
      <c r="F3" s="4" t="s">
        <v>4</v>
      </c>
      <c r="G3" s="5" t="s">
        <v>5</v>
      </c>
      <c r="H3" s="6" t="s">
        <v>6</v>
      </c>
      <c r="I3" s="7"/>
      <c r="J3" s="8" t="s">
        <v>7</v>
      </c>
      <c r="K3" s="5" t="s">
        <v>8</v>
      </c>
      <c r="L3" s="6" t="s">
        <v>9</v>
      </c>
      <c r="M3" s="7"/>
      <c r="N3" s="7" t="s">
        <v>10</v>
      </c>
      <c r="O3" s="5" t="s">
        <v>11</v>
      </c>
      <c r="P3" s="6" t="s">
        <v>12</v>
      </c>
      <c r="Q3" s="8" t="s">
        <v>13</v>
      </c>
      <c r="R3" s="9"/>
      <c r="S3" s="10" t="s">
        <v>14</v>
      </c>
      <c r="T3" s="8" t="s">
        <v>15</v>
      </c>
    </row>
    <row r="4" spans="2:20" ht="18.75">
      <c r="B4" s="11">
        <v>9</v>
      </c>
      <c r="C4" s="12"/>
      <c r="D4" s="13" t="s">
        <v>16</v>
      </c>
      <c r="E4" s="14" t="s">
        <v>17</v>
      </c>
      <c r="F4" s="15"/>
      <c r="G4" s="11">
        <v>31.8</v>
      </c>
      <c r="H4" s="12">
        <v>26</v>
      </c>
      <c r="I4" s="13">
        <f aca="true" t="shared" si="0" ref="I4:I15">COUNTIF(G$4:G$15,"&lt;"&amp;G4)*ROWS(G$4:G$15)+COUNTIF(H$4:H$15,"&lt;"&amp;H4)</f>
        <v>52</v>
      </c>
      <c r="J4" s="16">
        <f aca="true" t="shared" si="1" ref="J4:J15">IF(COUNTIF(I$4:I$15,I4)&gt;1,RANK(I4,I$4:I$15,0)+(COUNT(I$4:I$15)+1-RANK(I4,I$4:I$15,0)-RANK(I4,I$4:I$15,1))/2,RANK(I4,I$4:I$15,0)+(COUNT(I$4:I$15)+1-RANK(I4,I$4:I$15,0)-RANK(I4,I$4:I$15,1)))</f>
        <v>8</v>
      </c>
      <c r="K4" s="17">
        <v>31.1</v>
      </c>
      <c r="L4" s="12">
        <v>33</v>
      </c>
      <c r="M4" s="13">
        <f aca="true" t="shared" si="2" ref="M4:M15">COUNTIF(K$4:K$15,"&lt;"&amp;K4)*ROWS(K$4:K$15)+COUNTIF(L$4:L$15,"&lt;"&amp;L4)</f>
        <v>118</v>
      </c>
      <c r="N4" s="16">
        <f aca="true" t="shared" si="3" ref="N4:N15">IF(COUNTIF(M$4:M$15,M4)&gt;1,RANK(M4,M$4:M$15,0)+(COUNT(M$4:M$15)+1-RANK(M4,M$4:M$15,0)-RANK(M4,M$4:M$15,1))/2,RANK(M4,M$4:M$15,0)+(COUNT(M$4:M$15)+1-RANK(M4,M$4:M$15,0)-RANK(M4,M$4:M$15,1)))</f>
        <v>3</v>
      </c>
      <c r="O4" s="18">
        <f aca="true" t="shared" si="4" ref="O4:O15">SUM(J4,N4)</f>
        <v>11</v>
      </c>
      <c r="P4" s="19">
        <f aca="true" t="shared" si="5" ref="P4:P15">SUM(K4,G4)</f>
        <v>62.900000000000006</v>
      </c>
      <c r="Q4" s="20">
        <f aca="true" t="shared" si="6" ref="Q4:Q15">SUM(L4,H4)</f>
        <v>59</v>
      </c>
      <c r="R4" s="21">
        <f aca="true" t="shared" si="7" ref="R4:R15">(COUNTIF(O$4:O$15,"&gt;"&amp;O4)*ROWS(O$4:O$14)+COUNTIF(P$4:P$15,"&lt;"&amp;P4))*ROWS(O$4:O$15)+COUNTIF(Q$4:Q$15,"&lt;"&amp;Q4)</f>
        <v>713</v>
      </c>
      <c r="S4" s="22">
        <f aca="true" t="shared" si="8" ref="S4:S15">IF(COUNTIF(R$4:R$15,R4)&gt;1,RANK(R4,R$4:R$15,0)+(COUNT(R$4:R$15)+1-RANK(R4,R$4:R$15,0)-RANK(R4,R$4:R$15,1))/2,RANK(R4,R$4:R$15,0)+(COUNT(R$4:R$15)+1-RANK(R4,R$4:R$15,0)-RANK(R4,R$4:R$15,1)))</f>
        <v>7</v>
      </c>
      <c r="T4" s="23">
        <v>0</v>
      </c>
    </row>
    <row r="5" spans="2:20" ht="18.75">
      <c r="B5" s="24">
        <v>2</v>
      </c>
      <c r="C5" s="25"/>
      <c r="D5" s="26" t="s">
        <v>18</v>
      </c>
      <c r="E5" s="27" t="s">
        <v>19</v>
      </c>
      <c r="F5" s="28"/>
      <c r="G5" s="24">
        <v>5</v>
      </c>
      <c r="H5" s="25">
        <v>2</v>
      </c>
      <c r="I5" s="26">
        <f t="shared" si="0"/>
        <v>26</v>
      </c>
      <c r="J5" s="29">
        <f t="shared" si="1"/>
        <v>10</v>
      </c>
      <c r="K5" s="30">
        <v>13.1</v>
      </c>
      <c r="L5" s="25">
        <v>10</v>
      </c>
      <c r="M5" s="26">
        <f t="shared" si="2"/>
        <v>53</v>
      </c>
      <c r="N5" s="29">
        <f t="shared" si="3"/>
        <v>8</v>
      </c>
      <c r="O5" s="31">
        <f t="shared" si="4"/>
        <v>18</v>
      </c>
      <c r="P5" s="32">
        <f t="shared" si="5"/>
        <v>18.1</v>
      </c>
      <c r="Q5" s="33">
        <f t="shared" si="6"/>
        <v>12</v>
      </c>
      <c r="R5" s="34">
        <f t="shared" si="7"/>
        <v>290</v>
      </c>
      <c r="S5" s="35">
        <f t="shared" si="8"/>
        <v>10</v>
      </c>
      <c r="T5" s="36">
        <v>0</v>
      </c>
    </row>
    <row r="6" spans="2:20" ht="18.75">
      <c r="B6" s="24">
        <v>4</v>
      </c>
      <c r="C6" s="25"/>
      <c r="D6" s="26" t="s">
        <v>20</v>
      </c>
      <c r="E6" s="27" t="s">
        <v>21</v>
      </c>
      <c r="F6" s="28"/>
      <c r="G6" s="24">
        <v>74.1</v>
      </c>
      <c r="H6" s="25">
        <v>68</v>
      </c>
      <c r="I6" s="26">
        <f t="shared" si="0"/>
        <v>143</v>
      </c>
      <c r="J6" s="29">
        <f t="shared" si="1"/>
        <v>1</v>
      </c>
      <c r="K6" s="30">
        <v>1.4</v>
      </c>
      <c r="L6" s="25">
        <v>5</v>
      </c>
      <c r="M6" s="26">
        <f t="shared" si="2"/>
        <v>27</v>
      </c>
      <c r="N6" s="29">
        <f t="shared" si="3"/>
        <v>10</v>
      </c>
      <c r="O6" s="31">
        <f t="shared" si="4"/>
        <v>11</v>
      </c>
      <c r="P6" s="32">
        <f t="shared" si="5"/>
        <v>75.5</v>
      </c>
      <c r="Q6" s="33">
        <f t="shared" si="6"/>
        <v>73</v>
      </c>
      <c r="R6" s="34">
        <f t="shared" si="7"/>
        <v>765</v>
      </c>
      <c r="S6" s="35">
        <f t="shared" si="8"/>
        <v>5</v>
      </c>
      <c r="T6" s="36">
        <v>0</v>
      </c>
    </row>
    <row r="7" spans="2:20" ht="18.75">
      <c r="B7" s="24">
        <v>3</v>
      </c>
      <c r="C7" s="25"/>
      <c r="D7" s="26" t="s">
        <v>22</v>
      </c>
      <c r="E7" s="27" t="s">
        <v>23</v>
      </c>
      <c r="F7" s="28"/>
      <c r="G7" s="24">
        <v>50.6</v>
      </c>
      <c r="H7" s="25">
        <v>41</v>
      </c>
      <c r="I7" s="26">
        <f t="shared" si="0"/>
        <v>91</v>
      </c>
      <c r="J7" s="29">
        <f t="shared" si="1"/>
        <v>5</v>
      </c>
      <c r="K7" s="30">
        <v>27.1</v>
      </c>
      <c r="L7" s="25">
        <v>18</v>
      </c>
      <c r="M7" s="26">
        <f t="shared" si="2"/>
        <v>91</v>
      </c>
      <c r="N7" s="29">
        <f t="shared" si="3"/>
        <v>5</v>
      </c>
      <c r="O7" s="31">
        <f t="shared" si="4"/>
        <v>10</v>
      </c>
      <c r="P7" s="32">
        <f t="shared" si="5"/>
        <v>77.7</v>
      </c>
      <c r="Q7" s="33">
        <f t="shared" si="6"/>
        <v>59</v>
      </c>
      <c r="R7" s="34">
        <f t="shared" si="7"/>
        <v>1169</v>
      </c>
      <c r="S7" s="35">
        <f t="shared" si="8"/>
        <v>4</v>
      </c>
      <c r="T7" s="36">
        <v>0</v>
      </c>
    </row>
    <row r="8" spans="2:20" ht="18.75">
      <c r="B8" s="24">
        <v>7</v>
      </c>
      <c r="C8" s="25"/>
      <c r="D8" s="26" t="s">
        <v>24</v>
      </c>
      <c r="E8" s="27" t="s">
        <v>25</v>
      </c>
      <c r="F8" s="28"/>
      <c r="G8" s="24">
        <v>14.6</v>
      </c>
      <c r="H8" s="25">
        <v>12</v>
      </c>
      <c r="I8" s="26">
        <f t="shared" si="0"/>
        <v>39</v>
      </c>
      <c r="J8" s="29">
        <f t="shared" si="1"/>
        <v>9</v>
      </c>
      <c r="K8" s="30">
        <v>5.5</v>
      </c>
      <c r="L8" s="25">
        <v>3</v>
      </c>
      <c r="M8" s="26">
        <f t="shared" si="2"/>
        <v>38</v>
      </c>
      <c r="N8" s="29">
        <f t="shared" si="3"/>
        <v>9</v>
      </c>
      <c r="O8" s="31">
        <f t="shared" si="4"/>
        <v>18</v>
      </c>
      <c r="P8" s="32">
        <f t="shared" si="5"/>
        <v>20.1</v>
      </c>
      <c r="Q8" s="33">
        <f t="shared" si="6"/>
        <v>15</v>
      </c>
      <c r="R8" s="34">
        <f t="shared" si="7"/>
        <v>303</v>
      </c>
      <c r="S8" s="35">
        <f t="shared" si="8"/>
        <v>9</v>
      </c>
      <c r="T8" s="36">
        <v>0</v>
      </c>
    </row>
    <row r="9" spans="2:20" ht="18.75">
      <c r="B9" s="24">
        <v>8</v>
      </c>
      <c r="C9" s="25"/>
      <c r="D9" s="37" t="s">
        <v>26</v>
      </c>
      <c r="E9" s="27" t="s">
        <v>27</v>
      </c>
      <c r="F9" s="28"/>
      <c r="G9" s="24">
        <v>62</v>
      </c>
      <c r="H9" s="25">
        <v>45</v>
      </c>
      <c r="I9" s="26">
        <f t="shared" si="0"/>
        <v>116</v>
      </c>
      <c r="J9" s="29">
        <f t="shared" si="1"/>
        <v>3</v>
      </c>
      <c r="K9" s="30">
        <v>46.5</v>
      </c>
      <c r="L9" s="25">
        <v>33</v>
      </c>
      <c r="M9" s="26">
        <f t="shared" si="2"/>
        <v>142</v>
      </c>
      <c r="N9" s="29">
        <f t="shared" si="3"/>
        <v>1</v>
      </c>
      <c r="O9" s="31">
        <f t="shared" si="4"/>
        <v>4</v>
      </c>
      <c r="P9" s="32">
        <f t="shared" si="5"/>
        <v>108.5</v>
      </c>
      <c r="Q9" s="33">
        <f t="shared" si="6"/>
        <v>78</v>
      </c>
      <c r="R9" s="34">
        <f t="shared" si="7"/>
        <v>1595</v>
      </c>
      <c r="S9" s="35">
        <f t="shared" si="8"/>
        <v>1</v>
      </c>
      <c r="T9" s="36">
        <v>0</v>
      </c>
    </row>
    <row r="10" spans="2:20" ht="18.75">
      <c r="B10" s="24">
        <v>1</v>
      </c>
      <c r="C10" s="25"/>
      <c r="D10" s="26" t="s">
        <v>28</v>
      </c>
      <c r="E10" s="27" t="s">
        <v>29</v>
      </c>
      <c r="F10" s="28"/>
      <c r="G10" s="24">
        <v>67.5</v>
      </c>
      <c r="H10" s="25">
        <v>55</v>
      </c>
      <c r="I10" s="26">
        <f t="shared" si="0"/>
        <v>130</v>
      </c>
      <c r="J10" s="29">
        <f t="shared" si="1"/>
        <v>2</v>
      </c>
      <c r="K10" s="30">
        <v>27.2</v>
      </c>
      <c r="L10" s="25">
        <v>18</v>
      </c>
      <c r="M10" s="26">
        <f t="shared" si="2"/>
        <v>103</v>
      </c>
      <c r="N10" s="29">
        <f t="shared" si="3"/>
        <v>4</v>
      </c>
      <c r="O10" s="31">
        <f t="shared" si="4"/>
        <v>6</v>
      </c>
      <c r="P10" s="32">
        <f t="shared" si="5"/>
        <v>94.7</v>
      </c>
      <c r="Q10" s="33">
        <f t="shared" si="6"/>
        <v>73</v>
      </c>
      <c r="R10" s="34">
        <f t="shared" si="7"/>
        <v>1449</v>
      </c>
      <c r="S10" s="35">
        <f t="shared" si="8"/>
        <v>2</v>
      </c>
      <c r="T10" s="36">
        <v>0</v>
      </c>
    </row>
    <row r="11" spans="2:20" ht="18.75">
      <c r="B11" s="24">
        <v>10</v>
      </c>
      <c r="C11" s="25"/>
      <c r="D11" s="26" t="s">
        <v>30</v>
      </c>
      <c r="E11" s="27" t="s">
        <v>31</v>
      </c>
      <c r="F11" s="28"/>
      <c r="G11" s="24">
        <v>48</v>
      </c>
      <c r="H11" s="25">
        <v>38</v>
      </c>
      <c r="I11" s="26">
        <f t="shared" si="0"/>
        <v>78</v>
      </c>
      <c r="J11" s="29">
        <f t="shared" si="1"/>
        <v>6</v>
      </c>
      <c r="K11" s="30">
        <v>18</v>
      </c>
      <c r="L11" s="25">
        <v>9</v>
      </c>
      <c r="M11" s="26">
        <f t="shared" si="2"/>
        <v>76</v>
      </c>
      <c r="N11" s="29">
        <f t="shared" si="3"/>
        <v>6</v>
      </c>
      <c r="O11" s="31">
        <f t="shared" si="4"/>
        <v>12</v>
      </c>
      <c r="P11" s="32">
        <f t="shared" si="5"/>
        <v>66</v>
      </c>
      <c r="Q11" s="33">
        <f t="shared" si="6"/>
        <v>47</v>
      </c>
      <c r="R11" s="34">
        <f t="shared" si="7"/>
        <v>592</v>
      </c>
      <c r="S11" s="35">
        <f t="shared" si="8"/>
        <v>8</v>
      </c>
      <c r="T11" s="36">
        <v>0</v>
      </c>
    </row>
    <row r="12" spans="2:20" ht="18.75">
      <c r="B12" s="24">
        <v>5</v>
      </c>
      <c r="C12" s="25"/>
      <c r="D12" s="26" t="s">
        <v>32</v>
      </c>
      <c r="E12" s="27" t="s">
        <v>33</v>
      </c>
      <c r="F12" s="28"/>
      <c r="G12" s="24">
        <v>51</v>
      </c>
      <c r="H12" s="25">
        <v>46</v>
      </c>
      <c r="I12" s="26">
        <f t="shared" si="0"/>
        <v>105</v>
      </c>
      <c r="J12" s="29">
        <f t="shared" si="1"/>
        <v>4</v>
      </c>
      <c r="K12" s="30">
        <v>17.4</v>
      </c>
      <c r="L12" s="25">
        <v>16</v>
      </c>
      <c r="M12" s="26">
        <f t="shared" si="2"/>
        <v>66</v>
      </c>
      <c r="N12" s="29">
        <f t="shared" si="3"/>
        <v>7</v>
      </c>
      <c r="O12" s="31">
        <f t="shared" si="4"/>
        <v>11</v>
      </c>
      <c r="P12" s="32">
        <f t="shared" si="5"/>
        <v>68.4</v>
      </c>
      <c r="Q12" s="33">
        <f t="shared" si="6"/>
        <v>62</v>
      </c>
      <c r="R12" s="34">
        <f t="shared" si="7"/>
        <v>740</v>
      </c>
      <c r="S12" s="35">
        <f t="shared" si="8"/>
        <v>6</v>
      </c>
      <c r="T12" s="36">
        <v>0</v>
      </c>
    </row>
    <row r="13" spans="2:20" ht="18.75">
      <c r="B13" s="24">
        <v>6</v>
      </c>
      <c r="C13" s="25"/>
      <c r="D13" s="26" t="s">
        <v>34</v>
      </c>
      <c r="E13" s="27" t="s">
        <v>35</v>
      </c>
      <c r="F13" s="28"/>
      <c r="G13" s="24">
        <v>36.4</v>
      </c>
      <c r="H13" s="25">
        <v>29</v>
      </c>
      <c r="I13" s="26">
        <f t="shared" si="0"/>
        <v>65</v>
      </c>
      <c r="J13" s="29">
        <f t="shared" si="1"/>
        <v>7</v>
      </c>
      <c r="K13" s="30">
        <v>33.1</v>
      </c>
      <c r="L13" s="25">
        <v>30</v>
      </c>
      <c r="M13" s="26">
        <f t="shared" si="2"/>
        <v>129</v>
      </c>
      <c r="N13" s="29">
        <f t="shared" si="3"/>
        <v>2</v>
      </c>
      <c r="O13" s="31">
        <f t="shared" si="4"/>
        <v>9</v>
      </c>
      <c r="P13" s="32">
        <f t="shared" si="5"/>
        <v>69.5</v>
      </c>
      <c r="Q13" s="33">
        <f t="shared" si="6"/>
        <v>59</v>
      </c>
      <c r="R13" s="34">
        <f t="shared" si="7"/>
        <v>1277</v>
      </c>
      <c r="S13" s="35">
        <f t="shared" si="8"/>
        <v>3</v>
      </c>
      <c r="T13" s="36">
        <v>0</v>
      </c>
    </row>
    <row r="14" spans="2:20" ht="18.75" hidden="1">
      <c r="B14" s="24"/>
      <c r="C14" s="25"/>
      <c r="D14" s="38"/>
      <c r="E14" s="27"/>
      <c r="F14" s="28"/>
      <c r="G14" s="24">
        <v>-2</v>
      </c>
      <c r="H14" s="25">
        <v>-2</v>
      </c>
      <c r="I14" s="26">
        <f t="shared" si="0"/>
        <v>0</v>
      </c>
      <c r="J14" s="29">
        <f t="shared" si="1"/>
        <v>11.5</v>
      </c>
      <c r="K14" s="30">
        <v>-2</v>
      </c>
      <c r="L14" s="25">
        <v>-2</v>
      </c>
      <c r="M14" s="26">
        <f t="shared" si="2"/>
        <v>0</v>
      </c>
      <c r="N14" s="29">
        <f t="shared" si="3"/>
        <v>11.5</v>
      </c>
      <c r="O14" s="31">
        <f t="shared" si="4"/>
        <v>23</v>
      </c>
      <c r="P14" s="32">
        <f t="shared" si="5"/>
        <v>-4</v>
      </c>
      <c r="Q14" s="33">
        <f t="shared" si="6"/>
        <v>-4</v>
      </c>
      <c r="R14" s="34">
        <f t="shared" si="7"/>
        <v>0</v>
      </c>
      <c r="S14" s="35">
        <f t="shared" si="8"/>
        <v>11.5</v>
      </c>
      <c r="T14" s="36">
        <v>0</v>
      </c>
    </row>
    <row r="15" spans="2:20" ht="19.5" hidden="1">
      <c r="B15" s="39"/>
      <c r="C15" s="40"/>
      <c r="D15" s="41"/>
      <c r="E15" s="42"/>
      <c r="F15" s="43"/>
      <c r="G15" s="39">
        <v>-2</v>
      </c>
      <c r="H15" s="40">
        <v>-2</v>
      </c>
      <c r="I15" s="41">
        <f t="shared" si="0"/>
        <v>0</v>
      </c>
      <c r="J15" s="44">
        <f t="shared" si="1"/>
        <v>11.5</v>
      </c>
      <c r="K15" s="45">
        <v>-2</v>
      </c>
      <c r="L15" s="40">
        <v>-2</v>
      </c>
      <c r="M15" s="41">
        <f t="shared" si="2"/>
        <v>0</v>
      </c>
      <c r="N15" s="44">
        <f t="shared" si="3"/>
        <v>11.5</v>
      </c>
      <c r="O15" s="46">
        <f t="shared" si="4"/>
        <v>23</v>
      </c>
      <c r="P15" s="47">
        <f t="shared" si="5"/>
        <v>-4</v>
      </c>
      <c r="Q15" s="48">
        <f t="shared" si="6"/>
        <v>-4</v>
      </c>
      <c r="R15" s="49">
        <f t="shared" si="7"/>
        <v>0</v>
      </c>
      <c r="S15" s="50">
        <f t="shared" si="8"/>
        <v>11.5</v>
      </c>
      <c r="T15" s="51">
        <v>0</v>
      </c>
    </row>
    <row r="16" spans="2:20" ht="12.75">
      <c r="B16" s="52"/>
      <c r="C16" s="52"/>
      <c r="D16" s="52"/>
      <c r="E16" s="52"/>
      <c r="F16" s="52"/>
      <c r="G16" s="52"/>
      <c r="H16" s="52"/>
      <c r="I16" s="52"/>
      <c r="J16" s="52">
        <f>SUM(J4:J15)</f>
        <v>78</v>
      </c>
      <c r="K16" s="52"/>
      <c r="L16" s="52"/>
      <c r="M16" s="52"/>
      <c r="N16" s="52">
        <f>SUM(N4:N15)</f>
        <v>78</v>
      </c>
      <c r="O16" s="52">
        <f>SUM(O4:O15)</f>
        <v>156</v>
      </c>
      <c r="P16" s="52"/>
      <c r="Q16" s="52"/>
      <c r="R16" s="52"/>
      <c r="S16" s="52"/>
      <c r="T16" s="52">
        <f>SUM(T4:T15)</f>
        <v>0</v>
      </c>
    </row>
  </sheetData>
  <sheetProtection selectLockedCells="1" selectUnlockedCells="1"/>
  <mergeCells count="2">
    <mergeCell ref="B2:T2"/>
    <mergeCell ref="B3:C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workbookViewId="0" topLeftCell="B1">
      <selection activeCell="B16" sqref="B16"/>
    </sheetView>
  </sheetViews>
  <sheetFormatPr defaultColWidth="9.140625" defaultRowHeight="12.75"/>
  <cols>
    <col min="1" max="1" width="2.7109375" style="0" hidden="1" customWidth="1"/>
    <col min="2" max="3" width="5.57421875" style="0" customWidth="1"/>
    <col min="4" max="4" width="19.28125" style="0" customWidth="1"/>
    <col min="5" max="5" width="17.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9.00390625" style="0" hidden="1" customWidth="1"/>
    <col min="14" max="14" width="8.8515625" style="0" customWidth="1"/>
    <col min="16" max="16" width="7.00390625" style="0" customWidth="1"/>
    <col min="17" max="17" width="7.140625" style="0" customWidth="1"/>
    <col min="18" max="18" width="9.00390625" style="0" hidden="1" customWidth="1"/>
  </cols>
  <sheetData>
    <row r="1" ht="13.5"/>
    <row r="2" spans="2:20" ht="27" customHeight="1">
      <c r="B2" s="1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39" customHeight="1">
      <c r="B3" s="53" t="s">
        <v>1</v>
      </c>
      <c r="C3" s="53"/>
      <c r="D3" s="3" t="s">
        <v>2</v>
      </c>
      <c r="E3" s="3" t="s">
        <v>3</v>
      </c>
      <c r="F3" s="4" t="s">
        <v>4</v>
      </c>
      <c r="G3" s="5" t="s">
        <v>5</v>
      </c>
      <c r="H3" s="6" t="s">
        <v>6</v>
      </c>
      <c r="I3" s="7"/>
      <c r="J3" s="8" t="s">
        <v>7</v>
      </c>
      <c r="K3" s="5" t="s">
        <v>8</v>
      </c>
      <c r="L3" s="6" t="s">
        <v>9</v>
      </c>
      <c r="M3" s="7"/>
      <c r="N3" s="7" t="s">
        <v>10</v>
      </c>
      <c r="O3" s="5" t="s">
        <v>11</v>
      </c>
      <c r="P3" s="6" t="s">
        <v>12</v>
      </c>
      <c r="Q3" s="8" t="s">
        <v>13</v>
      </c>
      <c r="R3" s="9"/>
      <c r="S3" s="10" t="s">
        <v>14</v>
      </c>
      <c r="T3" s="8" t="s">
        <v>15</v>
      </c>
    </row>
    <row r="4" spans="2:20" ht="18.75">
      <c r="B4" s="11">
        <v>4</v>
      </c>
      <c r="C4" s="12"/>
      <c r="D4" s="13" t="s">
        <v>37</v>
      </c>
      <c r="E4" s="14" t="s">
        <v>17</v>
      </c>
      <c r="F4" s="15"/>
      <c r="G4" s="11">
        <v>77.2</v>
      </c>
      <c r="H4" s="12">
        <v>71</v>
      </c>
      <c r="I4" s="13">
        <f aca="true" t="shared" si="0" ref="I4:I15">COUNTIF(G$4:G$15,"&lt;"&amp;G4)*ROWS(G$4:G$15)+COUNTIF(H$4:H$15,"&lt;"&amp;H4)</f>
        <v>143</v>
      </c>
      <c r="J4" s="16">
        <f aca="true" t="shared" si="1" ref="J4:J15">IF(COUNTIF(I$4:I$15,I4)&gt;1,RANK(I4,I$4:I$15,0)+(COUNT(I$4:I$15)+1-RANK(I4,I$4:I$15,0)-RANK(I4,I$4:I$15,1))/2,RANK(I4,I$4:I$15,0)+(COUNT(I$4:I$15)+1-RANK(I4,I$4:I$15,0)-RANK(I4,I$4:I$15,1)))</f>
        <v>1</v>
      </c>
      <c r="K4" s="11">
        <v>58.6</v>
      </c>
      <c r="L4" s="12">
        <v>41</v>
      </c>
      <c r="M4" s="13">
        <f aca="true" t="shared" si="2" ref="M4:M15">COUNTIF(K$4:K$15,"&lt;"&amp;K4)*ROWS(K$4:K$15)+COUNTIF(L$4:L$15,"&lt;"&amp;L4)</f>
        <v>143</v>
      </c>
      <c r="N4" s="16">
        <f aca="true" t="shared" si="3" ref="N4:N15">IF(COUNTIF(M$4:M$15,M4)&gt;1,RANK(M4,M$4:M$15,0)+(COUNT(M$4:M$15)+1-RANK(M4,M$4:M$15,0)-RANK(M4,M$4:M$15,1))/2,RANK(M4,M$4:M$15,0)+(COUNT(M$4:M$15)+1-RANK(M4,M$4:M$15,0)-RANK(M4,M$4:M$15,1)))</f>
        <v>1</v>
      </c>
      <c r="O4" s="18">
        <f aca="true" t="shared" si="4" ref="O4:O15">SUM(J4,N4)</f>
        <v>2</v>
      </c>
      <c r="P4" s="19">
        <f aca="true" t="shared" si="5" ref="P4:P15">SUM(K4,G4)</f>
        <v>135.8</v>
      </c>
      <c r="Q4" s="20">
        <f aca="true" t="shared" si="6" ref="Q4:Q15">SUM(L4,H4)</f>
        <v>112</v>
      </c>
      <c r="R4" s="21">
        <f aca="true" t="shared" si="7" ref="R4:R15">(COUNTIF(O$4:O$15,"&gt;"&amp;O4)*ROWS(O$4:O$14)+COUNTIF(P$4:P$15,"&lt;"&amp;P4))*ROWS(O$4:O$15)+COUNTIF(Q$4:Q$15,"&lt;"&amp;Q4)</f>
        <v>1595</v>
      </c>
      <c r="S4" s="22">
        <f aca="true" t="shared" si="8" ref="S4:S15">IF(COUNTIF(R$4:R$15,R4)&gt;1,RANK(R4,R$4:R$15,0)+(COUNT(R$4:R$15)+1-RANK(R4,R$4:R$15,0)-RANK(R4,R$4:R$15,1))/2,RANK(R4,R$4:R$15,0)+(COUNT(R$4:R$15)+1-RANK(R4,R$4:R$15,0)-RANK(R4,R$4:R$15,1)))</f>
        <v>1</v>
      </c>
      <c r="T4" s="23">
        <v>0</v>
      </c>
    </row>
    <row r="5" spans="2:20" ht="18.75">
      <c r="B5" s="24">
        <v>10</v>
      </c>
      <c r="C5" s="25"/>
      <c r="D5" s="26" t="s">
        <v>38</v>
      </c>
      <c r="E5" s="27" t="s">
        <v>19</v>
      </c>
      <c r="F5" s="28"/>
      <c r="G5" s="24">
        <v>30.5</v>
      </c>
      <c r="H5" s="25">
        <v>22</v>
      </c>
      <c r="I5" s="26">
        <f t="shared" si="0"/>
        <v>39</v>
      </c>
      <c r="J5" s="29">
        <f t="shared" si="1"/>
        <v>9</v>
      </c>
      <c r="K5" s="24">
        <v>15</v>
      </c>
      <c r="L5" s="25">
        <v>7</v>
      </c>
      <c r="M5" s="26">
        <f t="shared" si="2"/>
        <v>26</v>
      </c>
      <c r="N5" s="29">
        <f t="shared" si="3"/>
        <v>10</v>
      </c>
      <c r="O5" s="31">
        <f t="shared" si="4"/>
        <v>19</v>
      </c>
      <c r="P5" s="32">
        <f t="shared" si="5"/>
        <v>45.5</v>
      </c>
      <c r="Q5" s="33">
        <f t="shared" si="6"/>
        <v>29</v>
      </c>
      <c r="R5" s="34">
        <f t="shared" si="7"/>
        <v>303</v>
      </c>
      <c r="S5" s="35">
        <f t="shared" si="8"/>
        <v>10</v>
      </c>
      <c r="T5" s="36">
        <v>0</v>
      </c>
    </row>
    <row r="6" spans="2:20" ht="18.75">
      <c r="B6" s="24">
        <v>1</v>
      </c>
      <c r="C6" s="25"/>
      <c r="D6" s="26" t="s">
        <v>39</v>
      </c>
      <c r="E6" s="27" t="s">
        <v>21</v>
      </c>
      <c r="F6" s="28"/>
      <c r="G6" s="24">
        <v>45.2</v>
      </c>
      <c r="H6" s="25">
        <v>32</v>
      </c>
      <c r="I6" s="26">
        <f t="shared" si="0"/>
        <v>52</v>
      </c>
      <c r="J6" s="29">
        <f t="shared" si="1"/>
        <v>8</v>
      </c>
      <c r="K6" s="24">
        <v>31.4</v>
      </c>
      <c r="L6" s="25">
        <v>27</v>
      </c>
      <c r="M6" s="26">
        <f t="shared" si="2"/>
        <v>93</v>
      </c>
      <c r="N6" s="29">
        <f t="shared" si="3"/>
        <v>5</v>
      </c>
      <c r="O6" s="31">
        <f t="shared" si="4"/>
        <v>13</v>
      </c>
      <c r="P6" s="32">
        <f t="shared" si="5"/>
        <v>76.6</v>
      </c>
      <c r="Q6" s="33">
        <f t="shared" si="6"/>
        <v>59</v>
      </c>
      <c r="R6" s="34">
        <f t="shared" si="7"/>
        <v>871</v>
      </c>
      <c r="S6" s="35">
        <f t="shared" si="8"/>
        <v>6</v>
      </c>
      <c r="T6" s="36">
        <v>0</v>
      </c>
    </row>
    <row r="7" spans="2:20" ht="18.75">
      <c r="B7" s="24">
        <v>5</v>
      </c>
      <c r="C7" s="25"/>
      <c r="D7" s="26" t="s">
        <v>40</v>
      </c>
      <c r="E7" s="27" t="s">
        <v>23</v>
      </c>
      <c r="F7" s="28"/>
      <c r="G7" s="24">
        <v>52.5</v>
      </c>
      <c r="H7" s="25">
        <v>42</v>
      </c>
      <c r="I7" s="26">
        <f t="shared" si="0"/>
        <v>91</v>
      </c>
      <c r="J7" s="29">
        <f t="shared" si="1"/>
        <v>5</v>
      </c>
      <c r="K7" s="24">
        <v>38</v>
      </c>
      <c r="L7" s="25">
        <v>20</v>
      </c>
      <c r="M7" s="26">
        <f t="shared" si="2"/>
        <v>115</v>
      </c>
      <c r="N7" s="29">
        <f t="shared" si="3"/>
        <v>3</v>
      </c>
      <c r="O7" s="31">
        <f t="shared" si="4"/>
        <v>8</v>
      </c>
      <c r="P7" s="32">
        <f t="shared" si="5"/>
        <v>90.5</v>
      </c>
      <c r="Q7" s="33">
        <f t="shared" si="6"/>
        <v>62</v>
      </c>
      <c r="R7" s="34">
        <f t="shared" si="7"/>
        <v>1160</v>
      </c>
      <c r="S7" s="35">
        <f t="shared" si="8"/>
        <v>4</v>
      </c>
      <c r="T7" s="36">
        <v>0</v>
      </c>
    </row>
    <row r="8" spans="2:20" ht="18.75">
      <c r="B8" s="24">
        <v>2</v>
      </c>
      <c r="C8" s="25"/>
      <c r="D8" s="26" t="s">
        <v>41</v>
      </c>
      <c r="E8" s="27" t="s">
        <v>25</v>
      </c>
      <c r="F8" s="28"/>
      <c r="G8" s="24">
        <v>51</v>
      </c>
      <c r="H8" s="25">
        <v>42</v>
      </c>
      <c r="I8" s="26">
        <f t="shared" si="0"/>
        <v>79</v>
      </c>
      <c r="J8" s="29">
        <f t="shared" si="1"/>
        <v>6</v>
      </c>
      <c r="K8" s="24">
        <v>20.1</v>
      </c>
      <c r="L8" s="25">
        <v>10</v>
      </c>
      <c r="M8" s="26">
        <f t="shared" si="2"/>
        <v>52</v>
      </c>
      <c r="N8" s="29">
        <f t="shared" si="3"/>
        <v>8</v>
      </c>
      <c r="O8" s="31">
        <f t="shared" si="4"/>
        <v>14</v>
      </c>
      <c r="P8" s="32">
        <f t="shared" si="5"/>
        <v>71.1</v>
      </c>
      <c r="Q8" s="33">
        <f t="shared" si="6"/>
        <v>52</v>
      </c>
      <c r="R8" s="34">
        <f t="shared" si="7"/>
        <v>725</v>
      </c>
      <c r="S8" s="35">
        <f t="shared" si="8"/>
        <v>7</v>
      </c>
      <c r="T8" s="36">
        <v>0</v>
      </c>
    </row>
    <row r="9" spans="2:20" ht="18.75">
      <c r="B9" s="24">
        <v>7</v>
      </c>
      <c r="C9" s="25"/>
      <c r="D9" s="37" t="s">
        <v>42</v>
      </c>
      <c r="E9" s="27" t="s">
        <v>27</v>
      </c>
      <c r="F9" s="28"/>
      <c r="G9" s="24">
        <v>63.3</v>
      </c>
      <c r="H9" s="25">
        <v>45</v>
      </c>
      <c r="I9" s="26">
        <f t="shared" si="0"/>
        <v>117</v>
      </c>
      <c r="J9" s="29">
        <f t="shared" si="1"/>
        <v>3</v>
      </c>
      <c r="K9" s="24">
        <v>33.6</v>
      </c>
      <c r="L9" s="25">
        <v>24</v>
      </c>
      <c r="M9" s="26">
        <f t="shared" si="2"/>
        <v>104</v>
      </c>
      <c r="N9" s="29">
        <f t="shared" si="3"/>
        <v>4</v>
      </c>
      <c r="O9" s="31">
        <f t="shared" si="4"/>
        <v>7</v>
      </c>
      <c r="P9" s="32">
        <f t="shared" si="5"/>
        <v>96.9</v>
      </c>
      <c r="Q9" s="33">
        <f t="shared" si="6"/>
        <v>69</v>
      </c>
      <c r="R9" s="34">
        <f t="shared" si="7"/>
        <v>1305</v>
      </c>
      <c r="S9" s="35">
        <f t="shared" si="8"/>
        <v>3</v>
      </c>
      <c r="T9" s="36">
        <v>0</v>
      </c>
    </row>
    <row r="10" spans="2:20" ht="18.75">
      <c r="B10" s="24">
        <v>9</v>
      </c>
      <c r="C10" s="25"/>
      <c r="D10" s="26" t="s">
        <v>43</v>
      </c>
      <c r="E10" s="27" t="s">
        <v>29</v>
      </c>
      <c r="F10" s="28"/>
      <c r="G10" s="24">
        <v>21.2</v>
      </c>
      <c r="H10" s="25">
        <v>13</v>
      </c>
      <c r="I10" s="26">
        <f t="shared" si="0"/>
        <v>26</v>
      </c>
      <c r="J10" s="29">
        <f t="shared" si="1"/>
        <v>10</v>
      </c>
      <c r="K10" s="24">
        <v>22.2</v>
      </c>
      <c r="L10" s="25">
        <v>13</v>
      </c>
      <c r="M10" s="26">
        <f t="shared" si="2"/>
        <v>65</v>
      </c>
      <c r="N10" s="29">
        <f t="shared" si="3"/>
        <v>7</v>
      </c>
      <c r="O10" s="31">
        <f t="shared" si="4"/>
        <v>17</v>
      </c>
      <c r="P10" s="32">
        <f t="shared" si="5"/>
        <v>43.4</v>
      </c>
      <c r="Q10" s="33">
        <f t="shared" si="6"/>
        <v>26</v>
      </c>
      <c r="R10" s="34">
        <f t="shared" si="7"/>
        <v>422</v>
      </c>
      <c r="S10" s="35">
        <f t="shared" si="8"/>
        <v>9</v>
      </c>
      <c r="T10" s="36">
        <v>0</v>
      </c>
    </row>
    <row r="11" spans="2:20" ht="18.75">
      <c r="B11" s="24">
        <v>8</v>
      </c>
      <c r="C11" s="25"/>
      <c r="D11" s="26" t="s">
        <v>44</v>
      </c>
      <c r="E11" s="27" t="s">
        <v>31</v>
      </c>
      <c r="F11" s="28"/>
      <c r="G11" s="24">
        <v>48.3</v>
      </c>
      <c r="H11" s="25">
        <v>37</v>
      </c>
      <c r="I11" s="26">
        <f t="shared" si="0"/>
        <v>65</v>
      </c>
      <c r="J11" s="29">
        <f t="shared" si="1"/>
        <v>7</v>
      </c>
      <c r="K11" s="24">
        <v>15.5</v>
      </c>
      <c r="L11" s="25">
        <v>8</v>
      </c>
      <c r="M11" s="26">
        <f t="shared" si="2"/>
        <v>39</v>
      </c>
      <c r="N11" s="29">
        <f t="shared" si="3"/>
        <v>9</v>
      </c>
      <c r="O11" s="31">
        <f t="shared" si="4"/>
        <v>16</v>
      </c>
      <c r="P11" s="32">
        <f t="shared" si="5"/>
        <v>63.8</v>
      </c>
      <c r="Q11" s="33">
        <f t="shared" si="6"/>
        <v>45</v>
      </c>
      <c r="R11" s="34">
        <f t="shared" si="7"/>
        <v>580</v>
      </c>
      <c r="S11" s="35">
        <f t="shared" si="8"/>
        <v>8</v>
      </c>
      <c r="T11" s="36">
        <v>0</v>
      </c>
    </row>
    <row r="12" spans="2:20" ht="18.75">
      <c r="B12" s="24">
        <v>6</v>
      </c>
      <c r="C12" s="25"/>
      <c r="D12" s="26" t="s">
        <v>45</v>
      </c>
      <c r="E12" s="27" t="s">
        <v>33</v>
      </c>
      <c r="F12" s="28"/>
      <c r="G12" s="24">
        <v>54.8</v>
      </c>
      <c r="H12" s="25">
        <v>41</v>
      </c>
      <c r="I12" s="26">
        <f t="shared" si="0"/>
        <v>102</v>
      </c>
      <c r="J12" s="29">
        <f t="shared" si="1"/>
        <v>4</v>
      </c>
      <c r="K12" s="24">
        <v>25.5</v>
      </c>
      <c r="L12" s="25">
        <v>16</v>
      </c>
      <c r="M12" s="26">
        <f t="shared" si="2"/>
        <v>78</v>
      </c>
      <c r="N12" s="29">
        <f t="shared" si="3"/>
        <v>6</v>
      </c>
      <c r="O12" s="31">
        <f t="shared" si="4"/>
        <v>10</v>
      </c>
      <c r="P12" s="32">
        <f t="shared" si="5"/>
        <v>80.3</v>
      </c>
      <c r="Q12" s="33">
        <f t="shared" si="6"/>
        <v>57</v>
      </c>
      <c r="R12" s="34">
        <f t="shared" si="7"/>
        <v>1014</v>
      </c>
      <c r="S12" s="35">
        <f t="shared" si="8"/>
        <v>5</v>
      </c>
      <c r="T12" s="36">
        <v>0</v>
      </c>
    </row>
    <row r="13" spans="2:20" ht="18.75">
      <c r="B13" s="24">
        <v>3</v>
      </c>
      <c r="C13" s="25"/>
      <c r="D13" s="26" t="s">
        <v>46</v>
      </c>
      <c r="E13" s="27" t="s">
        <v>35</v>
      </c>
      <c r="F13" s="28"/>
      <c r="G13" s="24">
        <v>65.2</v>
      </c>
      <c r="H13" s="25">
        <v>56</v>
      </c>
      <c r="I13" s="26">
        <f t="shared" si="0"/>
        <v>130</v>
      </c>
      <c r="J13" s="29">
        <f t="shared" si="1"/>
        <v>2</v>
      </c>
      <c r="K13" s="24">
        <v>43.9</v>
      </c>
      <c r="L13" s="25">
        <v>30</v>
      </c>
      <c r="M13" s="26">
        <f t="shared" si="2"/>
        <v>130</v>
      </c>
      <c r="N13" s="29">
        <f t="shared" si="3"/>
        <v>2</v>
      </c>
      <c r="O13" s="31">
        <f t="shared" si="4"/>
        <v>4</v>
      </c>
      <c r="P13" s="32">
        <f t="shared" si="5"/>
        <v>109.1</v>
      </c>
      <c r="Q13" s="33">
        <f t="shared" si="6"/>
        <v>86</v>
      </c>
      <c r="R13" s="34">
        <f t="shared" si="7"/>
        <v>1450</v>
      </c>
      <c r="S13" s="35">
        <f t="shared" si="8"/>
        <v>2</v>
      </c>
      <c r="T13" s="36">
        <v>0</v>
      </c>
    </row>
    <row r="14" spans="2:20" ht="18.75" hidden="1">
      <c r="B14" s="24"/>
      <c r="C14" s="25"/>
      <c r="D14" s="38"/>
      <c r="E14" s="27"/>
      <c r="F14" s="28"/>
      <c r="G14" s="24">
        <v>-2</v>
      </c>
      <c r="H14" s="24">
        <v>-2</v>
      </c>
      <c r="I14" s="26">
        <f t="shared" si="0"/>
        <v>0</v>
      </c>
      <c r="J14" s="29">
        <f t="shared" si="1"/>
        <v>11.5</v>
      </c>
      <c r="K14" s="24">
        <v>-2</v>
      </c>
      <c r="L14" s="24">
        <v>-2</v>
      </c>
      <c r="M14" s="26">
        <f t="shared" si="2"/>
        <v>0</v>
      </c>
      <c r="N14" s="29">
        <f t="shared" si="3"/>
        <v>11.5</v>
      </c>
      <c r="O14" s="31">
        <f t="shared" si="4"/>
        <v>23</v>
      </c>
      <c r="P14" s="32">
        <f t="shared" si="5"/>
        <v>-4</v>
      </c>
      <c r="Q14" s="33">
        <f t="shared" si="6"/>
        <v>-4</v>
      </c>
      <c r="R14" s="34">
        <f t="shared" si="7"/>
        <v>0</v>
      </c>
      <c r="S14" s="35">
        <f t="shared" si="8"/>
        <v>11.5</v>
      </c>
      <c r="T14" s="36">
        <v>0</v>
      </c>
    </row>
    <row r="15" spans="2:20" ht="19.5" hidden="1">
      <c r="B15" s="39"/>
      <c r="C15" s="40"/>
      <c r="D15" s="41"/>
      <c r="E15" s="42"/>
      <c r="F15" s="43"/>
      <c r="G15" s="39">
        <v>-2</v>
      </c>
      <c r="H15" s="39">
        <v>-2</v>
      </c>
      <c r="I15" s="41">
        <f t="shared" si="0"/>
        <v>0</v>
      </c>
      <c r="J15" s="44">
        <f t="shared" si="1"/>
        <v>11.5</v>
      </c>
      <c r="K15" s="39">
        <v>-2</v>
      </c>
      <c r="L15" s="39">
        <v>-2</v>
      </c>
      <c r="M15" s="41">
        <f t="shared" si="2"/>
        <v>0</v>
      </c>
      <c r="N15" s="44">
        <f t="shared" si="3"/>
        <v>11.5</v>
      </c>
      <c r="O15" s="46">
        <f t="shared" si="4"/>
        <v>23</v>
      </c>
      <c r="P15" s="47">
        <f t="shared" si="5"/>
        <v>-4</v>
      </c>
      <c r="Q15" s="48">
        <f t="shared" si="6"/>
        <v>-4</v>
      </c>
      <c r="R15" s="49">
        <f t="shared" si="7"/>
        <v>0</v>
      </c>
      <c r="S15" s="50">
        <f t="shared" si="8"/>
        <v>11.5</v>
      </c>
      <c r="T15" s="51">
        <v>0</v>
      </c>
    </row>
    <row r="16" spans="2:20" ht="12.75">
      <c r="B16" s="54"/>
      <c r="C16" s="54"/>
      <c r="D16" s="54"/>
      <c r="E16" s="54"/>
      <c r="F16" s="54"/>
      <c r="G16" s="54"/>
      <c r="H16" s="54"/>
      <c r="I16" s="54"/>
      <c r="J16" s="54">
        <f>SUM(J4:J15)</f>
        <v>78</v>
      </c>
      <c r="K16" s="54"/>
      <c r="L16" s="54"/>
      <c r="M16" s="54"/>
      <c r="N16" s="54">
        <f>SUM(N4:N15)</f>
        <v>78</v>
      </c>
      <c r="O16" s="54">
        <f>SUM(O4:O15)</f>
        <v>156</v>
      </c>
      <c r="P16" s="54"/>
      <c r="Q16" s="54"/>
      <c r="R16" s="54"/>
      <c r="S16" s="54"/>
      <c r="T16" s="54">
        <f>SUM(T4:T15)</f>
        <v>0</v>
      </c>
    </row>
  </sheetData>
  <sheetProtection selectLockedCells="1" selectUnlockedCells="1"/>
  <mergeCells count="2">
    <mergeCell ref="B2:T2"/>
    <mergeCell ref="B3:C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workbookViewId="0" topLeftCell="B1">
      <selection activeCell="B17" sqref="B17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customWidth="1"/>
    <col min="4" max="4" width="20.28125" style="0" customWidth="1"/>
    <col min="5" max="5" width="17.5742187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9.00390625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9.00390625" style="0" hidden="1" customWidth="1"/>
  </cols>
  <sheetData>
    <row r="1" ht="13.5"/>
    <row r="2" spans="2:20" ht="26.25" customHeight="1">
      <c r="B2" s="1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39" customHeight="1">
      <c r="B3" s="2" t="s">
        <v>1</v>
      </c>
      <c r="C3" s="2"/>
      <c r="D3" s="3" t="s">
        <v>2</v>
      </c>
      <c r="E3" s="3" t="s">
        <v>3</v>
      </c>
      <c r="F3" s="4" t="s">
        <v>4</v>
      </c>
      <c r="G3" s="5" t="s">
        <v>5</v>
      </c>
      <c r="H3" s="6" t="s">
        <v>6</v>
      </c>
      <c r="I3" s="7"/>
      <c r="J3" s="8" t="s">
        <v>7</v>
      </c>
      <c r="K3" s="5" t="s">
        <v>8</v>
      </c>
      <c r="L3" s="6" t="s">
        <v>9</v>
      </c>
      <c r="M3" s="7"/>
      <c r="N3" s="7" t="s">
        <v>10</v>
      </c>
      <c r="O3" s="5" t="s">
        <v>48</v>
      </c>
      <c r="P3" s="6" t="s">
        <v>12</v>
      </c>
      <c r="Q3" s="8" t="s">
        <v>13</v>
      </c>
      <c r="R3" s="9"/>
      <c r="S3" s="10" t="s">
        <v>14</v>
      </c>
      <c r="T3" s="8" t="s">
        <v>15</v>
      </c>
    </row>
    <row r="4" spans="2:20" ht="18.75">
      <c r="B4" s="11">
        <v>1</v>
      </c>
      <c r="C4" s="12"/>
      <c r="D4" s="13" t="s">
        <v>49</v>
      </c>
      <c r="E4" s="14" t="s">
        <v>17</v>
      </c>
      <c r="F4" s="15"/>
      <c r="G4" s="11">
        <v>7.5</v>
      </c>
      <c r="H4" s="12">
        <v>7</v>
      </c>
      <c r="I4" s="13">
        <f aca="true" t="shared" si="0" ref="I4:I15">COUNTIF(G$4:G$15,"&lt;"&amp;G4)*ROWS(G$4:G$15)+COUNTIF(H$4:H$15,"&lt;"&amp;H4)</f>
        <v>26</v>
      </c>
      <c r="J4" s="16">
        <f aca="true" t="shared" si="1" ref="J4:J15">IF(COUNTIF(I$4:I$15,I4)&gt;1,RANK(I4,I$4:I$15,0)+(COUNT(I$4:I$15)+1-RANK(I4,I$4:I$15,0)-RANK(I4,I$4:I$15,1))/2,RANK(I4,I$4:I$15,0)+(COUNT(I$4:I$15)+1-RANK(I4,I$4:I$15,0)-RANK(I4,I$4:I$15,1)))</f>
        <v>10</v>
      </c>
      <c r="K4" s="11">
        <v>24</v>
      </c>
      <c r="L4" s="12">
        <v>21</v>
      </c>
      <c r="M4" s="13">
        <f aca="true" t="shared" si="2" ref="M4:M15">COUNTIF(K$4:K$15,"&lt;"&amp;K4)*ROWS(K$4:K$15)+COUNTIF(L$4:L$15,"&lt;"&amp;L4)</f>
        <v>91</v>
      </c>
      <c r="N4" s="16">
        <f aca="true" t="shared" si="3" ref="N4:N15">IF(COUNTIF(M$4:M$15,M4)&gt;1,RANK(M4,M$4:M$15,0)+(COUNT(M$4:M$15)+1-RANK(M4,M$4:M$15,0)-RANK(M4,M$4:M$15,1))/2,RANK(M4,M$4:M$15,0)+(COUNT(M$4:M$15)+1-RANK(M4,M$4:M$15,0)-RANK(M4,M$4:M$15,1)))</f>
        <v>5</v>
      </c>
      <c r="O4" s="18">
        <f aca="true" t="shared" si="4" ref="O4:O15">SUM(J4,N4)</f>
        <v>15</v>
      </c>
      <c r="P4" s="19">
        <f aca="true" t="shared" si="5" ref="P4:P15">SUM(K4,G4)</f>
        <v>31.5</v>
      </c>
      <c r="Q4" s="20">
        <f aca="true" t="shared" si="6" ref="Q4:Q15">SUM(L4,H4)</f>
        <v>28</v>
      </c>
      <c r="R4" s="21">
        <f aca="true" t="shared" si="7" ref="R4:R15">(COUNTIF(O$4:O$15,"&gt;"&amp;O4)*ROWS(O$4:O$14)+COUNTIF(P$4:P$15,"&lt;"&amp;P4))*ROWS(O$4:O$15)+COUNTIF(Q$4:Q$15,"&lt;"&amp;Q4)</f>
        <v>290</v>
      </c>
      <c r="S4" s="22">
        <f aca="true" t="shared" si="8" ref="S4:S15">IF(COUNTIF(R$4:R$15,R4)&gt;1,RANK(R4,R$4:R$15,0)+(COUNT(R$4:R$15)+1-RANK(R4,R$4:R$15,0)-RANK(R4,R$4:R$15,1))/2,RANK(R4,R$4:R$15,0)+(COUNT(R$4:R$15)+1-RANK(R4,R$4:R$15,0)-RANK(R4,R$4:R$15,1)))</f>
        <v>10</v>
      </c>
      <c r="T4" s="23">
        <v>0</v>
      </c>
    </row>
    <row r="5" spans="2:20" ht="18.75">
      <c r="B5" s="24">
        <v>8</v>
      </c>
      <c r="C5" s="25"/>
      <c r="D5" s="26" t="s">
        <v>50</v>
      </c>
      <c r="E5" s="27" t="s">
        <v>19</v>
      </c>
      <c r="F5" s="28"/>
      <c r="G5" s="24">
        <v>36</v>
      </c>
      <c r="H5" s="25">
        <v>34</v>
      </c>
      <c r="I5" s="26">
        <f t="shared" si="0"/>
        <v>79</v>
      </c>
      <c r="J5" s="29">
        <f t="shared" si="1"/>
        <v>6</v>
      </c>
      <c r="K5" s="24">
        <v>27.1</v>
      </c>
      <c r="L5" s="25">
        <v>29</v>
      </c>
      <c r="M5" s="26">
        <f t="shared" si="2"/>
        <v>106</v>
      </c>
      <c r="N5" s="29">
        <f t="shared" si="3"/>
        <v>4</v>
      </c>
      <c r="O5" s="31">
        <f t="shared" si="4"/>
        <v>10</v>
      </c>
      <c r="P5" s="32">
        <f t="shared" si="5"/>
        <v>63.1</v>
      </c>
      <c r="Q5" s="33">
        <f t="shared" si="6"/>
        <v>63</v>
      </c>
      <c r="R5" s="34">
        <f t="shared" si="7"/>
        <v>1306</v>
      </c>
      <c r="S5" s="35">
        <f t="shared" si="8"/>
        <v>3</v>
      </c>
      <c r="T5" s="36">
        <v>0</v>
      </c>
    </row>
    <row r="6" spans="2:20" ht="18.75">
      <c r="B6" s="24">
        <v>2</v>
      </c>
      <c r="C6" s="25"/>
      <c r="D6" s="26" t="s">
        <v>51</v>
      </c>
      <c r="E6" s="27" t="s">
        <v>21</v>
      </c>
      <c r="F6" s="28"/>
      <c r="G6" s="24">
        <v>55.2</v>
      </c>
      <c r="H6" s="25">
        <v>40</v>
      </c>
      <c r="I6" s="26">
        <f t="shared" si="0"/>
        <v>142</v>
      </c>
      <c r="J6" s="29">
        <f t="shared" si="1"/>
        <v>1</v>
      </c>
      <c r="K6" s="24">
        <v>7</v>
      </c>
      <c r="L6" s="25">
        <v>5</v>
      </c>
      <c r="M6" s="26">
        <f t="shared" si="2"/>
        <v>26</v>
      </c>
      <c r="N6" s="29">
        <f t="shared" si="3"/>
        <v>10</v>
      </c>
      <c r="O6" s="31">
        <f t="shared" si="4"/>
        <v>11</v>
      </c>
      <c r="P6" s="32">
        <f t="shared" si="5"/>
        <v>62.2</v>
      </c>
      <c r="Q6" s="33">
        <f t="shared" si="6"/>
        <v>45</v>
      </c>
      <c r="R6" s="34">
        <f t="shared" si="7"/>
        <v>1014</v>
      </c>
      <c r="S6" s="35">
        <f t="shared" si="8"/>
        <v>5</v>
      </c>
      <c r="T6" s="36">
        <v>0</v>
      </c>
    </row>
    <row r="7" spans="2:20" ht="18.75">
      <c r="B7" s="24">
        <v>4</v>
      </c>
      <c r="C7" s="25"/>
      <c r="D7" s="26" t="s">
        <v>52</v>
      </c>
      <c r="E7" s="27" t="s">
        <v>23</v>
      </c>
      <c r="F7" s="28"/>
      <c r="G7" s="24">
        <v>39.5</v>
      </c>
      <c r="H7" s="25">
        <v>35</v>
      </c>
      <c r="I7" s="26">
        <f t="shared" si="0"/>
        <v>116</v>
      </c>
      <c r="J7" s="29">
        <f t="shared" si="1"/>
        <v>3</v>
      </c>
      <c r="K7" s="24">
        <v>37.8</v>
      </c>
      <c r="L7" s="25">
        <v>35</v>
      </c>
      <c r="M7" s="26">
        <f t="shared" si="2"/>
        <v>131</v>
      </c>
      <c r="N7" s="29">
        <f t="shared" si="3"/>
        <v>2</v>
      </c>
      <c r="O7" s="31">
        <f t="shared" si="4"/>
        <v>5</v>
      </c>
      <c r="P7" s="32">
        <f t="shared" si="5"/>
        <v>77.3</v>
      </c>
      <c r="Q7" s="33">
        <f t="shared" si="6"/>
        <v>70</v>
      </c>
      <c r="R7" s="34">
        <f t="shared" si="7"/>
        <v>1451</v>
      </c>
      <c r="S7" s="35">
        <f t="shared" si="8"/>
        <v>2</v>
      </c>
      <c r="T7" s="36">
        <v>0</v>
      </c>
    </row>
    <row r="8" spans="2:20" ht="18.75">
      <c r="B8" s="24">
        <v>10</v>
      </c>
      <c r="C8" s="25"/>
      <c r="D8" s="26" t="s">
        <v>53</v>
      </c>
      <c r="E8" s="27" t="s">
        <v>25</v>
      </c>
      <c r="F8" s="28"/>
      <c r="G8" s="24">
        <v>30.8</v>
      </c>
      <c r="H8" s="25">
        <v>26</v>
      </c>
      <c r="I8" s="26">
        <f t="shared" si="0"/>
        <v>40</v>
      </c>
      <c r="J8" s="29">
        <f t="shared" si="1"/>
        <v>9</v>
      </c>
      <c r="K8" s="24">
        <v>16.2</v>
      </c>
      <c r="L8" s="25">
        <v>17</v>
      </c>
      <c r="M8" s="26">
        <f t="shared" si="2"/>
        <v>78</v>
      </c>
      <c r="N8" s="29">
        <f t="shared" si="3"/>
        <v>6</v>
      </c>
      <c r="O8" s="31">
        <f t="shared" si="4"/>
        <v>15</v>
      </c>
      <c r="P8" s="32">
        <f t="shared" si="5"/>
        <v>47</v>
      </c>
      <c r="Q8" s="33">
        <f t="shared" si="6"/>
        <v>43</v>
      </c>
      <c r="R8" s="34">
        <f t="shared" si="7"/>
        <v>317</v>
      </c>
      <c r="S8" s="35">
        <f t="shared" si="8"/>
        <v>8</v>
      </c>
      <c r="T8" s="36">
        <v>0</v>
      </c>
    </row>
    <row r="9" spans="2:20" ht="18.75">
      <c r="B9" s="24">
        <v>5</v>
      </c>
      <c r="C9" s="25"/>
      <c r="D9" s="37" t="s">
        <v>54</v>
      </c>
      <c r="E9" s="27" t="s">
        <v>27</v>
      </c>
      <c r="F9" s="28"/>
      <c r="G9" s="24">
        <v>37.1</v>
      </c>
      <c r="H9" s="25">
        <v>42</v>
      </c>
      <c r="I9" s="26">
        <f t="shared" si="0"/>
        <v>107</v>
      </c>
      <c r="J9" s="29">
        <f t="shared" si="1"/>
        <v>4</v>
      </c>
      <c r="K9" s="24">
        <v>10.5</v>
      </c>
      <c r="L9" s="25">
        <v>6</v>
      </c>
      <c r="M9" s="26">
        <f t="shared" si="2"/>
        <v>39</v>
      </c>
      <c r="N9" s="29">
        <f t="shared" si="3"/>
        <v>9</v>
      </c>
      <c r="O9" s="31">
        <f t="shared" si="4"/>
        <v>13</v>
      </c>
      <c r="P9" s="32">
        <f t="shared" si="5"/>
        <v>47.6</v>
      </c>
      <c r="Q9" s="33">
        <f t="shared" si="6"/>
        <v>48</v>
      </c>
      <c r="R9" s="34">
        <f t="shared" si="7"/>
        <v>727</v>
      </c>
      <c r="S9" s="35">
        <f t="shared" si="8"/>
        <v>7</v>
      </c>
      <c r="T9" s="36">
        <v>0</v>
      </c>
    </row>
    <row r="10" spans="2:20" ht="18.75">
      <c r="B10" s="24">
        <v>6</v>
      </c>
      <c r="C10" s="25"/>
      <c r="D10" s="26" t="s">
        <v>55</v>
      </c>
      <c r="E10" s="27" t="s">
        <v>29</v>
      </c>
      <c r="F10" s="28"/>
      <c r="G10" s="24">
        <v>50.7</v>
      </c>
      <c r="H10" s="25">
        <v>37</v>
      </c>
      <c r="I10" s="26">
        <f t="shared" si="0"/>
        <v>129</v>
      </c>
      <c r="J10" s="29">
        <f t="shared" si="1"/>
        <v>2</v>
      </c>
      <c r="K10" s="24">
        <v>42</v>
      </c>
      <c r="L10" s="25">
        <v>24</v>
      </c>
      <c r="M10" s="26">
        <f t="shared" si="2"/>
        <v>140</v>
      </c>
      <c r="N10" s="29">
        <f t="shared" si="3"/>
        <v>1</v>
      </c>
      <c r="O10" s="31">
        <f t="shared" si="4"/>
        <v>3</v>
      </c>
      <c r="P10" s="32">
        <f t="shared" si="5"/>
        <v>92.7</v>
      </c>
      <c r="Q10" s="33">
        <f t="shared" si="6"/>
        <v>61</v>
      </c>
      <c r="R10" s="34">
        <f t="shared" si="7"/>
        <v>1593</v>
      </c>
      <c r="S10" s="35">
        <f t="shared" si="8"/>
        <v>1</v>
      </c>
      <c r="T10" s="36">
        <v>0</v>
      </c>
    </row>
    <row r="11" spans="2:20" ht="18.75">
      <c r="B11" s="24">
        <v>7</v>
      </c>
      <c r="C11" s="25"/>
      <c r="D11" s="26" t="s">
        <v>56</v>
      </c>
      <c r="E11" s="27" t="s">
        <v>31</v>
      </c>
      <c r="F11" s="28"/>
      <c r="G11" s="24">
        <v>36.2</v>
      </c>
      <c r="H11" s="25">
        <v>32</v>
      </c>
      <c r="I11" s="26">
        <f t="shared" si="0"/>
        <v>90</v>
      </c>
      <c r="J11" s="29">
        <f t="shared" si="1"/>
        <v>5</v>
      </c>
      <c r="K11" s="24">
        <v>12.1</v>
      </c>
      <c r="L11" s="25">
        <v>9</v>
      </c>
      <c r="M11" s="26">
        <f t="shared" si="2"/>
        <v>65</v>
      </c>
      <c r="N11" s="29">
        <f t="shared" si="3"/>
        <v>7</v>
      </c>
      <c r="O11" s="31">
        <f t="shared" si="4"/>
        <v>12</v>
      </c>
      <c r="P11" s="32">
        <f t="shared" si="5"/>
        <v>48.300000000000004</v>
      </c>
      <c r="Q11" s="33">
        <f t="shared" si="6"/>
        <v>41</v>
      </c>
      <c r="R11" s="34">
        <f t="shared" si="7"/>
        <v>868</v>
      </c>
      <c r="S11" s="35">
        <f t="shared" si="8"/>
        <v>6</v>
      </c>
      <c r="T11" s="36">
        <v>0</v>
      </c>
    </row>
    <row r="12" spans="2:20" ht="18.75">
      <c r="B12" s="24">
        <v>9</v>
      </c>
      <c r="C12" s="25"/>
      <c r="D12" s="26" t="s">
        <v>57</v>
      </c>
      <c r="E12" s="27" t="s">
        <v>33</v>
      </c>
      <c r="F12" s="28"/>
      <c r="G12" s="24">
        <v>31.2</v>
      </c>
      <c r="H12" s="25">
        <v>25</v>
      </c>
      <c r="I12" s="26">
        <f t="shared" si="0"/>
        <v>51</v>
      </c>
      <c r="J12" s="29">
        <f t="shared" si="1"/>
        <v>8</v>
      </c>
      <c r="K12" s="24">
        <v>31.2</v>
      </c>
      <c r="L12" s="25">
        <v>26</v>
      </c>
      <c r="M12" s="26">
        <f t="shared" si="2"/>
        <v>117</v>
      </c>
      <c r="N12" s="29">
        <f t="shared" si="3"/>
        <v>3</v>
      </c>
      <c r="O12" s="31">
        <f t="shared" si="4"/>
        <v>11</v>
      </c>
      <c r="P12" s="32">
        <f t="shared" si="5"/>
        <v>62.4</v>
      </c>
      <c r="Q12" s="33">
        <f t="shared" si="6"/>
        <v>51</v>
      </c>
      <c r="R12" s="34">
        <f t="shared" si="7"/>
        <v>1028</v>
      </c>
      <c r="S12" s="35">
        <f t="shared" si="8"/>
        <v>4</v>
      </c>
      <c r="T12" s="36">
        <v>0</v>
      </c>
    </row>
    <row r="13" spans="2:20" ht="18.75">
      <c r="B13" s="24">
        <v>3</v>
      </c>
      <c r="C13" s="25"/>
      <c r="D13" s="26" t="s">
        <v>58</v>
      </c>
      <c r="E13" s="27" t="s">
        <v>35</v>
      </c>
      <c r="F13" s="28"/>
      <c r="G13" s="24">
        <v>32.2</v>
      </c>
      <c r="H13" s="25">
        <v>26</v>
      </c>
      <c r="I13" s="26">
        <f t="shared" si="0"/>
        <v>64</v>
      </c>
      <c r="J13" s="29">
        <f t="shared" si="1"/>
        <v>7</v>
      </c>
      <c r="K13" s="24">
        <v>12</v>
      </c>
      <c r="L13" s="25">
        <v>6</v>
      </c>
      <c r="M13" s="26">
        <f t="shared" si="2"/>
        <v>51</v>
      </c>
      <c r="N13" s="29">
        <f t="shared" si="3"/>
        <v>8</v>
      </c>
      <c r="O13" s="31">
        <f t="shared" si="4"/>
        <v>15</v>
      </c>
      <c r="P13" s="32">
        <f t="shared" si="5"/>
        <v>44.2</v>
      </c>
      <c r="Q13" s="33">
        <f t="shared" si="6"/>
        <v>32</v>
      </c>
      <c r="R13" s="34">
        <f t="shared" si="7"/>
        <v>303</v>
      </c>
      <c r="S13" s="35">
        <f t="shared" si="8"/>
        <v>9</v>
      </c>
      <c r="T13" s="36">
        <v>0</v>
      </c>
    </row>
    <row r="14" spans="2:20" ht="18.75" hidden="1">
      <c r="B14" s="24"/>
      <c r="C14" s="25"/>
      <c r="D14" s="38"/>
      <c r="E14" s="27"/>
      <c r="F14" s="28"/>
      <c r="G14" s="24">
        <v>-2</v>
      </c>
      <c r="H14" s="24">
        <v>-2</v>
      </c>
      <c r="I14" s="26">
        <f t="shared" si="0"/>
        <v>0</v>
      </c>
      <c r="J14" s="29">
        <f t="shared" si="1"/>
        <v>11.5</v>
      </c>
      <c r="K14" s="24">
        <v>-2</v>
      </c>
      <c r="L14" s="24">
        <v>-2</v>
      </c>
      <c r="M14" s="26">
        <f t="shared" si="2"/>
        <v>0</v>
      </c>
      <c r="N14" s="29">
        <f t="shared" si="3"/>
        <v>11.5</v>
      </c>
      <c r="O14" s="31">
        <f t="shared" si="4"/>
        <v>23</v>
      </c>
      <c r="P14" s="32">
        <f t="shared" si="5"/>
        <v>-4</v>
      </c>
      <c r="Q14" s="33">
        <f t="shared" si="6"/>
        <v>-4</v>
      </c>
      <c r="R14" s="34">
        <f t="shared" si="7"/>
        <v>0</v>
      </c>
      <c r="S14" s="35">
        <f t="shared" si="8"/>
        <v>11.5</v>
      </c>
      <c r="T14" s="36">
        <v>0</v>
      </c>
    </row>
    <row r="15" spans="2:20" ht="19.5" hidden="1">
      <c r="B15" s="39"/>
      <c r="C15" s="40"/>
      <c r="D15" s="41"/>
      <c r="E15" s="42"/>
      <c r="F15" s="43"/>
      <c r="G15" s="39">
        <v>-2</v>
      </c>
      <c r="H15" s="39">
        <v>-2</v>
      </c>
      <c r="I15" s="41">
        <f t="shared" si="0"/>
        <v>0</v>
      </c>
      <c r="J15" s="44">
        <f t="shared" si="1"/>
        <v>11.5</v>
      </c>
      <c r="K15" s="39">
        <v>-2</v>
      </c>
      <c r="L15" s="39">
        <v>-2</v>
      </c>
      <c r="M15" s="41">
        <f t="shared" si="2"/>
        <v>0</v>
      </c>
      <c r="N15" s="44">
        <f t="shared" si="3"/>
        <v>11.5</v>
      </c>
      <c r="O15" s="46">
        <f t="shared" si="4"/>
        <v>23</v>
      </c>
      <c r="P15" s="47">
        <f t="shared" si="5"/>
        <v>-4</v>
      </c>
      <c r="Q15" s="48">
        <f t="shared" si="6"/>
        <v>-4</v>
      </c>
      <c r="R15" s="49">
        <f t="shared" si="7"/>
        <v>0</v>
      </c>
      <c r="S15" s="50">
        <f t="shared" si="8"/>
        <v>11.5</v>
      </c>
      <c r="T15" s="51">
        <v>0</v>
      </c>
    </row>
    <row r="16" spans="2:20" ht="12.75" hidden="1">
      <c r="B16" s="54"/>
      <c r="C16" s="54"/>
      <c r="D16" s="54"/>
      <c r="E16" s="54"/>
      <c r="F16" s="54"/>
      <c r="G16" s="54"/>
      <c r="H16" s="54"/>
      <c r="I16" s="54"/>
      <c r="J16" s="54">
        <f>SUM(J4:J15)</f>
        <v>78</v>
      </c>
      <c r="K16" s="54"/>
      <c r="L16" s="54"/>
      <c r="M16" s="54"/>
      <c r="N16" s="54">
        <f>SUM(N4:N15)</f>
        <v>78</v>
      </c>
      <c r="O16" s="54">
        <f>SUM(O4:O15)</f>
        <v>156</v>
      </c>
      <c r="P16" s="54"/>
      <c r="Q16" s="54"/>
      <c r="R16" s="54"/>
      <c r="S16" s="54"/>
      <c r="T16" s="54">
        <f>SUM(T4:T15)</f>
        <v>0</v>
      </c>
    </row>
  </sheetData>
  <sheetProtection selectLockedCells="1" selectUnlockedCells="1"/>
  <mergeCells count="2">
    <mergeCell ref="B2:T2"/>
    <mergeCell ref="B3:C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workbookViewId="0" topLeftCell="B1">
      <selection activeCell="B17" sqref="B17"/>
    </sheetView>
  </sheetViews>
  <sheetFormatPr defaultColWidth="9.140625" defaultRowHeight="12.75"/>
  <cols>
    <col min="1" max="1" width="3.28125" style="0" hidden="1" customWidth="1"/>
    <col min="2" max="2" width="5.57421875" style="0" customWidth="1"/>
    <col min="3" max="3" width="5.00390625" style="0" customWidth="1"/>
    <col min="4" max="4" width="19.28125" style="0" customWidth="1"/>
    <col min="5" max="5" width="17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9.00390625" style="0" hidden="1" customWidth="1"/>
    <col min="15" max="15" width="10.57421875" style="0" customWidth="1"/>
    <col min="16" max="16" width="7.8515625" style="0" customWidth="1"/>
    <col min="17" max="17" width="7.57421875" style="0" customWidth="1"/>
    <col min="18" max="18" width="9.00390625" style="0" hidden="1" customWidth="1"/>
  </cols>
  <sheetData>
    <row r="1" ht="13.5"/>
    <row r="2" spans="2:20" ht="27.75" customHeight="1">
      <c r="B2" s="1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39" customHeight="1">
      <c r="B3" s="2" t="s">
        <v>1</v>
      </c>
      <c r="C3" s="2"/>
      <c r="D3" s="3" t="s">
        <v>2</v>
      </c>
      <c r="E3" s="3" t="s">
        <v>3</v>
      </c>
      <c r="F3" s="4" t="s">
        <v>4</v>
      </c>
      <c r="G3" s="5" t="s">
        <v>5</v>
      </c>
      <c r="H3" s="6" t="s">
        <v>6</v>
      </c>
      <c r="I3" s="7"/>
      <c r="J3" s="8" t="s">
        <v>7</v>
      </c>
      <c r="K3" s="5" t="s">
        <v>8</v>
      </c>
      <c r="L3" s="6" t="s">
        <v>9</v>
      </c>
      <c r="M3" s="7"/>
      <c r="N3" s="7" t="s">
        <v>10</v>
      </c>
      <c r="O3" s="5" t="s">
        <v>48</v>
      </c>
      <c r="P3" s="6" t="s">
        <v>12</v>
      </c>
      <c r="Q3" s="8" t="s">
        <v>13</v>
      </c>
      <c r="R3" s="9"/>
      <c r="S3" s="10" t="s">
        <v>14</v>
      </c>
      <c r="T3" s="8" t="s">
        <v>15</v>
      </c>
    </row>
    <row r="4" spans="2:20" ht="18.75">
      <c r="B4" s="11">
        <v>8</v>
      </c>
      <c r="C4" s="12"/>
      <c r="D4" s="13" t="s">
        <v>60</v>
      </c>
      <c r="E4" s="14" t="s">
        <v>17</v>
      </c>
      <c r="F4" s="15"/>
      <c r="G4" s="11">
        <v>59.1</v>
      </c>
      <c r="H4" s="12">
        <v>55</v>
      </c>
      <c r="I4" s="13">
        <f aca="true" t="shared" si="0" ref="I4:I15">COUNTIF(G$4:G$15,"&lt;"&amp;G4)*ROWS(G$4:G$15)+COUNTIF(H$4:H$15,"&lt;"&amp;H4)</f>
        <v>104</v>
      </c>
      <c r="J4" s="16">
        <f aca="true" t="shared" si="1" ref="J4:J15">IF(COUNTIF(I$4:I$15,I4)&gt;1,RANK(I4,I$4:I$15,0)+(COUNT(I$4:I$15)+1-RANK(I4,I$4:I$15,0)-RANK(I4,I$4:I$15,1))/2,RANK(I4,I$4:I$15,0)+(COUNT(I$4:I$15)+1-RANK(I4,I$4:I$15,0)-RANK(I4,I$4:I$15,1)))</f>
        <v>4</v>
      </c>
      <c r="K4" s="11">
        <v>18.3</v>
      </c>
      <c r="L4" s="12">
        <v>30</v>
      </c>
      <c r="M4" s="13">
        <f aca="true" t="shared" si="2" ref="M4:M15">COUNTIF(K$4:K$15,"&lt;"&amp;K4)*ROWS(K$4:K$15)+COUNTIF(L$4:L$15,"&lt;"&amp;L4)</f>
        <v>82</v>
      </c>
      <c r="N4" s="16">
        <f aca="true" t="shared" si="3" ref="N4:N15">IF(COUNTIF(M$4:M$15,M4)&gt;1,RANK(M4,M$4:M$15,0)+(COUNT(M$4:M$15)+1-RANK(M4,M$4:M$15,0)-RANK(M4,M$4:M$15,1))/2,RANK(M4,M$4:M$15,0)+(COUNT(M$4:M$15)+1-RANK(M4,M$4:M$15,0)-RANK(M4,M$4:M$15,1)))</f>
        <v>6</v>
      </c>
      <c r="O4" s="18">
        <f aca="true" t="shared" si="4" ref="O4:O15">SUM(J4,N4)</f>
        <v>10</v>
      </c>
      <c r="P4" s="19">
        <f aca="true" t="shared" si="5" ref="P4:P15">SUM(K4,G4)</f>
        <v>77.4</v>
      </c>
      <c r="Q4" s="20">
        <f aca="true" t="shared" si="6" ref="Q4:Q15">SUM(L4,H4)</f>
        <v>85</v>
      </c>
      <c r="R4" s="21">
        <f aca="true" t="shared" si="7" ref="R4:R15">(COUNTIF(O$4:O$15,"&gt;"&amp;O4)*ROWS(O$4:O$14)+COUNTIF(P$4:P$15,"&lt;"&amp;P4))*ROWS(O$4:O$15)+COUNTIF(Q$4:Q$15,"&lt;"&amp;Q4)</f>
        <v>1162</v>
      </c>
      <c r="S4" s="22">
        <f aca="true" t="shared" si="8" ref="S4:S15">IF(COUNTIF(R$4:R$15,R4)&gt;1,RANK(R4,R$4:R$15,0)+(COUNT(R$4:R$15)+1-RANK(R4,R$4:R$15,0)-RANK(R4,R$4:R$15,1))/2,RANK(R4,R$4:R$15,0)+(COUNT(R$4:R$15)+1-RANK(R4,R$4:R$15,0)-RANK(R4,R$4:R$15,1)))</f>
        <v>4</v>
      </c>
      <c r="T4" s="23">
        <v>0</v>
      </c>
    </row>
    <row r="5" spans="2:20" ht="18.75">
      <c r="B5" s="24">
        <v>6</v>
      </c>
      <c r="C5" s="25"/>
      <c r="D5" s="26" t="s">
        <v>61</v>
      </c>
      <c r="E5" s="27" t="s">
        <v>19</v>
      </c>
      <c r="F5" s="28"/>
      <c r="G5" s="24">
        <v>32</v>
      </c>
      <c r="H5" s="25">
        <v>21</v>
      </c>
      <c r="I5" s="26">
        <f t="shared" si="0"/>
        <v>63</v>
      </c>
      <c r="J5" s="29">
        <f t="shared" si="1"/>
        <v>7</v>
      </c>
      <c r="K5" s="24">
        <v>18.8</v>
      </c>
      <c r="L5" s="25">
        <v>14</v>
      </c>
      <c r="M5" s="26">
        <f t="shared" si="2"/>
        <v>90</v>
      </c>
      <c r="N5" s="29">
        <f t="shared" si="3"/>
        <v>5</v>
      </c>
      <c r="O5" s="31">
        <f t="shared" si="4"/>
        <v>12</v>
      </c>
      <c r="P5" s="32">
        <f t="shared" si="5"/>
        <v>50.8</v>
      </c>
      <c r="Q5" s="33">
        <f t="shared" si="6"/>
        <v>35</v>
      </c>
      <c r="R5" s="34">
        <f t="shared" si="7"/>
        <v>735</v>
      </c>
      <c r="S5" s="35">
        <f t="shared" si="8"/>
        <v>5</v>
      </c>
      <c r="T5" s="36">
        <v>0</v>
      </c>
    </row>
    <row r="6" spans="2:20" ht="18.75">
      <c r="B6" s="24">
        <v>2</v>
      </c>
      <c r="C6" s="25"/>
      <c r="D6" s="26" t="s">
        <v>62</v>
      </c>
      <c r="E6" s="27" t="s">
        <v>21</v>
      </c>
      <c r="F6" s="28"/>
      <c r="G6" s="24">
        <v>24.5</v>
      </c>
      <c r="H6" s="25">
        <v>26</v>
      </c>
      <c r="I6" s="26">
        <f t="shared" si="0"/>
        <v>52</v>
      </c>
      <c r="J6" s="29">
        <f t="shared" si="1"/>
        <v>8</v>
      </c>
      <c r="K6" s="24">
        <v>19.7</v>
      </c>
      <c r="L6" s="25">
        <v>17</v>
      </c>
      <c r="M6" s="26">
        <f t="shared" si="2"/>
        <v>103</v>
      </c>
      <c r="N6" s="29">
        <f t="shared" si="3"/>
        <v>4</v>
      </c>
      <c r="O6" s="31">
        <f t="shared" si="4"/>
        <v>12</v>
      </c>
      <c r="P6" s="32">
        <f t="shared" si="5"/>
        <v>44.2</v>
      </c>
      <c r="Q6" s="33">
        <f t="shared" si="6"/>
        <v>43</v>
      </c>
      <c r="R6" s="34">
        <f t="shared" si="7"/>
        <v>701</v>
      </c>
      <c r="S6" s="35">
        <f t="shared" si="8"/>
        <v>7</v>
      </c>
      <c r="T6" s="36">
        <v>0</v>
      </c>
    </row>
    <row r="7" spans="2:20" ht="18.75">
      <c r="B7" s="24">
        <v>3</v>
      </c>
      <c r="C7" s="25"/>
      <c r="D7" s="26" t="s">
        <v>63</v>
      </c>
      <c r="E7" s="27" t="s">
        <v>23</v>
      </c>
      <c r="F7" s="28"/>
      <c r="G7" s="24">
        <v>67.4</v>
      </c>
      <c r="H7" s="25">
        <v>66</v>
      </c>
      <c r="I7" s="26">
        <f t="shared" si="0"/>
        <v>131</v>
      </c>
      <c r="J7" s="29">
        <f t="shared" si="1"/>
        <v>2</v>
      </c>
      <c r="K7" s="24">
        <v>22.1</v>
      </c>
      <c r="L7" s="25">
        <v>18</v>
      </c>
      <c r="M7" s="26">
        <f t="shared" si="2"/>
        <v>116</v>
      </c>
      <c r="N7" s="29">
        <f t="shared" si="3"/>
        <v>3</v>
      </c>
      <c r="O7" s="31">
        <f t="shared" si="4"/>
        <v>5</v>
      </c>
      <c r="P7" s="32">
        <f t="shared" si="5"/>
        <v>89.5</v>
      </c>
      <c r="Q7" s="33">
        <f t="shared" si="6"/>
        <v>84</v>
      </c>
      <c r="R7" s="34">
        <f t="shared" si="7"/>
        <v>1437</v>
      </c>
      <c r="S7" s="35">
        <f t="shared" si="8"/>
        <v>2</v>
      </c>
      <c r="T7" s="36">
        <v>0</v>
      </c>
    </row>
    <row r="8" spans="2:20" ht="18.75">
      <c r="B8" s="24">
        <v>4</v>
      </c>
      <c r="C8" s="25"/>
      <c r="D8" s="26" t="s">
        <v>64</v>
      </c>
      <c r="E8" s="27" t="s">
        <v>25</v>
      </c>
      <c r="F8" s="28"/>
      <c r="G8" s="24">
        <v>41.9</v>
      </c>
      <c r="H8" s="25">
        <v>37</v>
      </c>
      <c r="I8" s="26">
        <f t="shared" si="0"/>
        <v>78</v>
      </c>
      <c r="J8" s="29">
        <f t="shared" si="1"/>
        <v>6</v>
      </c>
      <c r="K8" s="24">
        <v>7.8</v>
      </c>
      <c r="L8" s="25">
        <v>9</v>
      </c>
      <c r="M8" s="26">
        <f t="shared" si="2"/>
        <v>39</v>
      </c>
      <c r="N8" s="29">
        <f t="shared" si="3"/>
        <v>9</v>
      </c>
      <c r="O8" s="31">
        <f t="shared" si="4"/>
        <v>15</v>
      </c>
      <c r="P8" s="32">
        <f t="shared" si="5"/>
        <v>49.699999999999996</v>
      </c>
      <c r="Q8" s="33">
        <f t="shared" si="6"/>
        <v>46</v>
      </c>
      <c r="R8" s="34">
        <f t="shared" si="7"/>
        <v>462</v>
      </c>
      <c r="S8" s="35">
        <f t="shared" si="8"/>
        <v>9</v>
      </c>
      <c r="T8" s="36">
        <v>0</v>
      </c>
    </row>
    <row r="9" spans="2:20" ht="18.75">
      <c r="B9" s="24">
        <v>10</v>
      </c>
      <c r="C9" s="25"/>
      <c r="D9" s="37" t="s">
        <v>65</v>
      </c>
      <c r="E9" s="27" t="s">
        <v>27</v>
      </c>
      <c r="F9" s="28"/>
      <c r="G9" s="24">
        <v>64.1</v>
      </c>
      <c r="H9" s="25">
        <v>57</v>
      </c>
      <c r="I9" s="26">
        <f t="shared" si="0"/>
        <v>117</v>
      </c>
      <c r="J9" s="29">
        <f t="shared" si="1"/>
        <v>3</v>
      </c>
      <c r="K9" s="24">
        <v>35.7</v>
      </c>
      <c r="L9" s="25">
        <v>33</v>
      </c>
      <c r="M9" s="26">
        <f t="shared" si="2"/>
        <v>143</v>
      </c>
      <c r="N9" s="29">
        <f t="shared" si="3"/>
        <v>1</v>
      </c>
      <c r="O9" s="31">
        <f t="shared" si="4"/>
        <v>4</v>
      </c>
      <c r="P9" s="32">
        <f t="shared" si="5"/>
        <v>99.8</v>
      </c>
      <c r="Q9" s="33">
        <f t="shared" si="6"/>
        <v>90</v>
      </c>
      <c r="R9" s="34">
        <f t="shared" si="7"/>
        <v>1595</v>
      </c>
      <c r="S9" s="35">
        <f t="shared" si="8"/>
        <v>1</v>
      </c>
      <c r="T9" s="36">
        <v>0</v>
      </c>
    </row>
    <row r="10" spans="2:20" ht="18.75">
      <c r="B10" s="24">
        <v>7</v>
      </c>
      <c r="C10" s="25"/>
      <c r="D10" s="26" t="s">
        <v>66</v>
      </c>
      <c r="E10" s="27" t="s">
        <v>29</v>
      </c>
      <c r="F10" s="28"/>
      <c r="G10" s="24">
        <v>79</v>
      </c>
      <c r="H10" s="25">
        <v>58</v>
      </c>
      <c r="I10" s="26">
        <f t="shared" si="0"/>
        <v>142</v>
      </c>
      <c r="J10" s="29">
        <f t="shared" si="1"/>
        <v>1</v>
      </c>
      <c r="K10" s="24">
        <v>12.6</v>
      </c>
      <c r="L10" s="25">
        <v>11</v>
      </c>
      <c r="M10" s="26">
        <f t="shared" si="2"/>
        <v>64</v>
      </c>
      <c r="N10" s="29">
        <f t="shared" si="3"/>
        <v>7</v>
      </c>
      <c r="O10" s="31">
        <f t="shared" si="4"/>
        <v>8</v>
      </c>
      <c r="P10" s="32">
        <f t="shared" si="5"/>
        <v>91.6</v>
      </c>
      <c r="Q10" s="33">
        <f t="shared" si="6"/>
        <v>69</v>
      </c>
      <c r="R10" s="34">
        <f t="shared" si="7"/>
        <v>1316</v>
      </c>
      <c r="S10" s="35">
        <f t="shared" si="8"/>
        <v>3</v>
      </c>
      <c r="T10" s="36">
        <v>0</v>
      </c>
    </row>
    <row r="11" spans="2:20" ht="18.75">
      <c r="B11" s="24">
        <v>1</v>
      </c>
      <c r="C11" s="25"/>
      <c r="D11" s="26" t="s">
        <v>67</v>
      </c>
      <c r="E11" s="27" t="s">
        <v>31</v>
      </c>
      <c r="F11" s="28"/>
      <c r="G11" s="24">
        <v>23.4</v>
      </c>
      <c r="H11" s="25">
        <v>32</v>
      </c>
      <c r="I11" s="26">
        <f t="shared" si="0"/>
        <v>41</v>
      </c>
      <c r="J11" s="29">
        <f t="shared" si="1"/>
        <v>9</v>
      </c>
      <c r="K11" s="24">
        <v>0</v>
      </c>
      <c r="L11" s="25">
        <v>0</v>
      </c>
      <c r="M11" s="26">
        <f t="shared" si="2"/>
        <v>26</v>
      </c>
      <c r="N11" s="29">
        <f t="shared" si="3"/>
        <v>10</v>
      </c>
      <c r="O11" s="31">
        <f t="shared" si="4"/>
        <v>19</v>
      </c>
      <c r="P11" s="32">
        <f t="shared" si="5"/>
        <v>23.4</v>
      </c>
      <c r="Q11" s="33">
        <f t="shared" si="6"/>
        <v>32</v>
      </c>
      <c r="R11" s="34">
        <f t="shared" si="7"/>
        <v>290</v>
      </c>
      <c r="S11" s="35">
        <f t="shared" si="8"/>
        <v>10</v>
      </c>
      <c r="T11" s="36">
        <v>0</v>
      </c>
    </row>
    <row r="12" spans="2:20" ht="18.75">
      <c r="B12" s="24">
        <v>5</v>
      </c>
      <c r="C12" s="25"/>
      <c r="D12" s="26" t="s">
        <v>68</v>
      </c>
      <c r="E12" s="27" t="s">
        <v>33</v>
      </c>
      <c r="F12" s="28"/>
      <c r="G12" s="24">
        <v>21.1</v>
      </c>
      <c r="H12" s="25">
        <v>16</v>
      </c>
      <c r="I12" s="26">
        <f t="shared" si="0"/>
        <v>26</v>
      </c>
      <c r="J12" s="29">
        <f t="shared" si="1"/>
        <v>10</v>
      </c>
      <c r="K12" s="24">
        <v>26.6</v>
      </c>
      <c r="L12" s="25">
        <v>23</v>
      </c>
      <c r="M12" s="26">
        <f t="shared" si="2"/>
        <v>129</v>
      </c>
      <c r="N12" s="29">
        <f t="shared" si="3"/>
        <v>2</v>
      </c>
      <c r="O12" s="31">
        <f t="shared" si="4"/>
        <v>12</v>
      </c>
      <c r="P12" s="32">
        <f t="shared" si="5"/>
        <v>47.7</v>
      </c>
      <c r="Q12" s="33">
        <f t="shared" si="6"/>
        <v>39</v>
      </c>
      <c r="R12" s="34">
        <f t="shared" si="7"/>
        <v>712</v>
      </c>
      <c r="S12" s="35">
        <f t="shared" si="8"/>
        <v>6</v>
      </c>
      <c r="T12" s="36">
        <v>0</v>
      </c>
    </row>
    <row r="13" spans="2:20" ht="18.75">
      <c r="B13" s="24">
        <v>9</v>
      </c>
      <c r="C13" s="25"/>
      <c r="D13" s="26" t="s">
        <v>69</v>
      </c>
      <c r="E13" s="27" t="s">
        <v>35</v>
      </c>
      <c r="F13" s="28"/>
      <c r="G13" s="24">
        <v>53.1</v>
      </c>
      <c r="H13" s="25">
        <v>53</v>
      </c>
      <c r="I13" s="26">
        <f t="shared" si="0"/>
        <v>91</v>
      </c>
      <c r="J13" s="29">
        <f t="shared" si="1"/>
        <v>5</v>
      </c>
      <c r="K13" s="24">
        <v>9</v>
      </c>
      <c r="L13" s="25">
        <v>13</v>
      </c>
      <c r="M13" s="26">
        <f t="shared" si="2"/>
        <v>53</v>
      </c>
      <c r="N13" s="29">
        <f t="shared" si="3"/>
        <v>8</v>
      </c>
      <c r="O13" s="31">
        <f t="shared" si="4"/>
        <v>13</v>
      </c>
      <c r="P13" s="32">
        <f t="shared" si="5"/>
        <v>62.1</v>
      </c>
      <c r="Q13" s="33">
        <f t="shared" si="6"/>
        <v>66</v>
      </c>
      <c r="R13" s="34">
        <f t="shared" si="7"/>
        <v>619</v>
      </c>
      <c r="S13" s="35">
        <f t="shared" si="8"/>
        <v>8</v>
      </c>
      <c r="T13" s="36">
        <v>0</v>
      </c>
    </row>
    <row r="14" spans="2:20" ht="18.75" hidden="1">
      <c r="B14" s="24"/>
      <c r="C14" s="25"/>
      <c r="D14" s="38"/>
      <c r="E14" s="27"/>
      <c r="F14" s="28"/>
      <c r="G14" s="24">
        <v>-2</v>
      </c>
      <c r="H14" s="24">
        <v>-2</v>
      </c>
      <c r="I14" s="26">
        <f t="shared" si="0"/>
        <v>0</v>
      </c>
      <c r="J14" s="29">
        <f t="shared" si="1"/>
        <v>11.5</v>
      </c>
      <c r="K14" s="24">
        <v>-2</v>
      </c>
      <c r="L14" s="24">
        <v>-2</v>
      </c>
      <c r="M14" s="26">
        <f t="shared" si="2"/>
        <v>0</v>
      </c>
      <c r="N14" s="29">
        <f t="shared" si="3"/>
        <v>11.5</v>
      </c>
      <c r="O14" s="31">
        <f t="shared" si="4"/>
        <v>23</v>
      </c>
      <c r="P14" s="32">
        <f t="shared" si="5"/>
        <v>-4</v>
      </c>
      <c r="Q14" s="33">
        <f t="shared" si="6"/>
        <v>-4</v>
      </c>
      <c r="R14" s="34">
        <f t="shared" si="7"/>
        <v>0</v>
      </c>
      <c r="S14" s="35">
        <f t="shared" si="8"/>
        <v>11.5</v>
      </c>
      <c r="T14" s="36">
        <v>0</v>
      </c>
    </row>
    <row r="15" spans="2:20" ht="19.5" hidden="1">
      <c r="B15" s="39"/>
      <c r="C15" s="40"/>
      <c r="D15" s="41"/>
      <c r="E15" s="42"/>
      <c r="F15" s="43"/>
      <c r="G15" s="39">
        <v>-2</v>
      </c>
      <c r="H15" s="39">
        <v>-2</v>
      </c>
      <c r="I15" s="41">
        <f t="shared" si="0"/>
        <v>0</v>
      </c>
      <c r="J15" s="44">
        <f t="shared" si="1"/>
        <v>11.5</v>
      </c>
      <c r="K15" s="39">
        <v>-2</v>
      </c>
      <c r="L15" s="39">
        <v>-2</v>
      </c>
      <c r="M15" s="41">
        <f t="shared" si="2"/>
        <v>0</v>
      </c>
      <c r="N15" s="44">
        <f t="shared" si="3"/>
        <v>11.5</v>
      </c>
      <c r="O15" s="46">
        <f t="shared" si="4"/>
        <v>23</v>
      </c>
      <c r="P15" s="47">
        <f t="shared" si="5"/>
        <v>-4</v>
      </c>
      <c r="Q15" s="48">
        <f t="shared" si="6"/>
        <v>-4</v>
      </c>
      <c r="R15" s="49">
        <f t="shared" si="7"/>
        <v>0</v>
      </c>
      <c r="S15" s="50">
        <f t="shared" si="8"/>
        <v>11.5</v>
      </c>
      <c r="T15" s="51">
        <v>0</v>
      </c>
    </row>
    <row r="16" spans="2:20" ht="12.75" hidden="1">
      <c r="B16" s="54"/>
      <c r="C16" s="54"/>
      <c r="D16" s="54"/>
      <c r="E16" s="54"/>
      <c r="F16" s="54"/>
      <c r="G16" s="54"/>
      <c r="H16" s="54"/>
      <c r="I16" s="54"/>
      <c r="J16" s="54">
        <f>SUM(J4:J15)</f>
        <v>78</v>
      </c>
      <c r="K16" s="54"/>
      <c r="L16" s="54"/>
      <c r="M16" s="54"/>
      <c r="N16" s="54">
        <f>SUM(N4:N15)</f>
        <v>78</v>
      </c>
      <c r="O16" s="54">
        <f>SUM(O4:O15)</f>
        <v>156</v>
      </c>
      <c r="P16" s="54"/>
      <c r="Q16" s="54"/>
      <c r="R16" s="54"/>
      <c r="S16" s="54"/>
      <c r="T16" s="54">
        <f>SUM(T4:T15)</f>
        <v>0</v>
      </c>
    </row>
  </sheetData>
  <sheetProtection selectLockedCells="1" selectUnlockedCells="1"/>
  <mergeCells count="2">
    <mergeCell ref="B2:T2"/>
    <mergeCell ref="B3:C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workbookViewId="0" topLeftCell="A1">
      <selection activeCell="A11" sqref="A11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9.00390625" style="0" hidden="1" customWidth="1"/>
    <col min="21" max="21" width="13.421875" style="0" customWidth="1"/>
    <col min="22" max="23" width="9.00390625" style="0" hidden="1" customWidth="1"/>
    <col min="26" max="26" width="12.7109375" style="0" customWidth="1"/>
  </cols>
  <sheetData>
    <row r="1" ht="13.5">
      <c r="A1" s="55"/>
    </row>
    <row r="2" spans="1:19" ht="54" customHeight="1">
      <c r="A2" s="55"/>
      <c r="B2" s="56" t="s">
        <v>70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26" ht="16.5" customHeight="1">
      <c r="A3" s="55"/>
      <c r="B3" s="57" t="s">
        <v>71</v>
      </c>
      <c r="C3" s="58" t="s">
        <v>3</v>
      </c>
      <c r="D3" s="59" t="s">
        <v>72</v>
      </c>
      <c r="E3" s="59"/>
      <c r="F3" s="59"/>
      <c r="G3" s="60" t="s">
        <v>73</v>
      </c>
      <c r="H3" s="60"/>
      <c r="I3" s="60"/>
      <c r="J3" s="59" t="s">
        <v>74</v>
      </c>
      <c r="K3" s="59"/>
      <c r="L3" s="59"/>
      <c r="M3" s="61" t="s">
        <v>75</v>
      </c>
      <c r="N3" s="61"/>
      <c r="O3" s="61"/>
      <c r="P3" s="62" t="s">
        <v>76</v>
      </c>
      <c r="Q3" s="63" t="s">
        <v>77</v>
      </c>
      <c r="R3" s="64" t="s">
        <v>78</v>
      </c>
      <c r="S3" s="60" t="s">
        <v>79</v>
      </c>
      <c r="T3" s="65" t="s">
        <v>80</v>
      </c>
      <c r="U3" s="55"/>
      <c r="V3" s="65" t="s">
        <v>81</v>
      </c>
      <c r="W3" s="65" t="s">
        <v>82</v>
      </c>
      <c r="X3" s="55"/>
      <c r="Y3" s="55"/>
      <c r="Z3" s="55"/>
    </row>
    <row r="4" spans="1:26" ht="23.25">
      <c r="A4" s="55"/>
      <c r="B4" s="57"/>
      <c r="C4" s="58"/>
      <c r="D4" s="66" t="s">
        <v>83</v>
      </c>
      <c r="E4" s="67" t="s">
        <v>84</v>
      </c>
      <c r="F4" s="67" t="s">
        <v>85</v>
      </c>
      <c r="G4" s="68" t="s">
        <v>83</v>
      </c>
      <c r="H4" s="67" t="s">
        <v>84</v>
      </c>
      <c r="I4" s="69" t="s">
        <v>85</v>
      </c>
      <c r="J4" s="66" t="s">
        <v>83</v>
      </c>
      <c r="K4" s="67" t="s">
        <v>84</v>
      </c>
      <c r="L4" s="67" t="s">
        <v>85</v>
      </c>
      <c r="M4" s="70" t="s">
        <v>83</v>
      </c>
      <c r="N4" s="67" t="s">
        <v>84</v>
      </c>
      <c r="O4" s="67" t="s">
        <v>85</v>
      </c>
      <c r="P4" s="62"/>
      <c r="Q4" s="63"/>
      <c r="R4" s="64"/>
      <c r="S4" s="60"/>
      <c r="T4" s="65"/>
      <c r="U4" s="55"/>
      <c r="V4" s="65"/>
      <c r="W4" s="65"/>
      <c r="X4" s="55"/>
      <c r="Y4" s="55"/>
      <c r="Z4" s="55"/>
    </row>
    <row r="5" spans="1:26" ht="18.75">
      <c r="A5" s="55"/>
      <c r="B5" s="71" t="s">
        <v>86</v>
      </c>
      <c r="C5" s="14" t="s">
        <v>17</v>
      </c>
      <c r="D5" s="72">
        <f>LOOKUP(Sobota_I_kolo_sekt_A!S4,Sobota_I_kolo_sekt_A!S4)</f>
        <v>7</v>
      </c>
      <c r="E5" s="73">
        <f>LOOKUP(Sobota_I_kolo_sekt_A!Q4,Sobota_I_kolo_sekt_A!Q4)</f>
        <v>59</v>
      </c>
      <c r="F5" s="74">
        <f>LOOKUP(Sobota_I_kolo_sekt_A!P4,Sobota_I_kolo_sekt_A!P4)</f>
        <v>62.900000000000006</v>
      </c>
      <c r="G5" s="75">
        <f>Sobota_I_kolo_sekt_B!S4</f>
        <v>1</v>
      </c>
      <c r="H5" s="73">
        <f>Sobota_I_kolo_sekt_B!Q4</f>
        <v>112</v>
      </c>
      <c r="I5" s="74">
        <f>Sobota_I_kolo_sekt_B!P4</f>
        <v>135.8</v>
      </c>
      <c r="J5" s="75">
        <f>Sobota_I_kolo_sekt_C!S4</f>
        <v>10</v>
      </c>
      <c r="K5" s="73">
        <f>Sobota_I_kolo_sekt_C!Q4</f>
        <v>28</v>
      </c>
      <c r="L5" s="76">
        <f>Sobota_I_kolo_sekt_C!P4</f>
        <v>31.5</v>
      </c>
      <c r="M5" s="72">
        <f>Sobota_I_kolo_sekt_D!S4</f>
        <v>4</v>
      </c>
      <c r="N5" s="73">
        <f>Sobota_I_kolo_sekt_D!Q4</f>
        <v>85</v>
      </c>
      <c r="O5" s="74">
        <f>Sobota_I_kolo_sekt_D!P4</f>
        <v>77.4</v>
      </c>
      <c r="P5" s="77">
        <f aca="true" t="shared" si="0" ref="P5:P16">SUM(D5,G5,J5,M5)</f>
        <v>22</v>
      </c>
      <c r="Q5" s="78">
        <f aca="true" t="shared" si="1" ref="Q5:Q16">SUM(E5,H5,K5,N5)</f>
        <v>284</v>
      </c>
      <c r="R5" s="79">
        <f aca="true" t="shared" si="2" ref="R5:R16">SUM(F5,I5,L5,O5)</f>
        <v>307.6</v>
      </c>
      <c r="S5" s="80">
        <v>5</v>
      </c>
      <c r="T5">
        <v>44</v>
      </c>
      <c r="U5" s="55"/>
      <c r="V5" s="55">
        <v>18</v>
      </c>
      <c r="W5" s="55">
        <v>27</v>
      </c>
      <c r="X5" s="55"/>
      <c r="Y5" s="55"/>
      <c r="Z5" s="55"/>
    </row>
    <row r="6" spans="1:26" ht="18.75">
      <c r="A6" s="55"/>
      <c r="B6" s="81" t="s">
        <v>87</v>
      </c>
      <c r="C6" s="27" t="s">
        <v>19</v>
      </c>
      <c r="D6" s="82">
        <f>LOOKUP(Sobota_I_kolo_sekt_A!S5,Sobota_I_kolo_sekt_A!S5)</f>
        <v>10</v>
      </c>
      <c r="E6" s="83">
        <f>LOOKUP(Sobota_I_kolo_sekt_A!Q5,Sobota_I_kolo_sekt_A!Q5)</f>
        <v>12</v>
      </c>
      <c r="F6" s="84">
        <f>LOOKUP(Sobota_I_kolo_sekt_A!P5,Sobota_I_kolo_sekt_A!P5)</f>
        <v>18.1</v>
      </c>
      <c r="G6" s="75">
        <f>Sobota_I_kolo_sekt_B!S5</f>
        <v>10</v>
      </c>
      <c r="H6" s="73">
        <f>Sobota_I_kolo_sekt_B!Q5</f>
        <v>29</v>
      </c>
      <c r="I6" s="74">
        <f>Sobota_I_kolo_sekt_B!P5</f>
        <v>45.5</v>
      </c>
      <c r="J6" s="75">
        <f>Sobota_I_kolo_sekt_C!S5</f>
        <v>3</v>
      </c>
      <c r="K6" s="73">
        <f>Sobota_I_kolo_sekt_C!Q5</f>
        <v>63</v>
      </c>
      <c r="L6" s="76">
        <f>Sobota_I_kolo_sekt_C!P5</f>
        <v>63.1</v>
      </c>
      <c r="M6" s="72">
        <f>Sobota_I_kolo_sekt_D!S5</f>
        <v>5</v>
      </c>
      <c r="N6" s="73">
        <f>Sobota_I_kolo_sekt_D!Q5</f>
        <v>35</v>
      </c>
      <c r="O6" s="74">
        <f>Sobota_I_kolo_sekt_D!P5</f>
        <v>50.8</v>
      </c>
      <c r="P6" s="77">
        <f t="shared" si="0"/>
        <v>28</v>
      </c>
      <c r="Q6" s="85">
        <f t="shared" si="1"/>
        <v>139</v>
      </c>
      <c r="R6" s="86">
        <f t="shared" si="2"/>
        <v>177.5</v>
      </c>
      <c r="S6" s="80">
        <v>8</v>
      </c>
      <c r="T6" s="87">
        <v>30</v>
      </c>
      <c r="U6" s="55"/>
      <c r="V6" s="55">
        <v>23</v>
      </c>
      <c r="W6" s="55">
        <v>11</v>
      </c>
      <c r="X6" s="55"/>
      <c r="Y6" s="55"/>
      <c r="Z6" s="55"/>
    </row>
    <row r="7" spans="1:26" ht="18.75">
      <c r="A7" s="55"/>
      <c r="B7" s="81" t="s">
        <v>88</v>
      </c>
      <c r="C7" s="27" t="s">
        <v>21</v>
      </c>
      <c r="D7" s="82">
        <f>LOOKUP(Sobota_I_kolo_sekt_A!S6,Sobota_I_kolo_sekt_A!S6)</f>
        <v>5</v>
      </c>
      <c r="E7" s="83">
        <f>LOOKUP(Sobota_I_kolo_sekt_A!Q6,Sobota_I_kolo_sekt_A!Q6)</f>
        <v>73</v>
      </c>
      <c r="F7" s="84">
        <f>LOOKUP(Sobota_I_kolo_sekt_A!P6,Sobota_I_kolo_sekt_A!P6)</f>
        <v>75.5</v>
      </c>
      <c r="G7" s="75">
        <f>Sobota_I_kolo_sekt_B!S6</f>
        <v>6</v>
      </c>
      <c r="H7" s="73">
        <f>Sobota_I_kolo_sekt_B!Q6</f>
        <v>59</v>
      </c>
      <c r="I7" s="74">
        <f>Sobota_I_kolo_sekt_B!P6</f>
        <v>76.6</v>
      </c>
      <c r="J7" s="75">
        <f>Sobota_I_kolo_sekt_C!S6</f>
        <v>5</v>
      </c>
      <c r="K7" s="73">
        <f>Sobota_I_kolo_sekt_C!Q6</f>
        <v>45</v>
      </c>
      <c r="L7" s="76">
        <f>Sobota_I_kolo_sekt_C!P6</f>
        <v>62.2</v>
      </c>
      <c r="M7" s="72">
        <f>Sobota_I_kolo_sekt_D!S6</f>
        <v>7</v>
      </c>
      <c r="N7" s="73">
        <f>Sobota_I_kolo_sekt_D!Q6</f>
        <v>43</v>
      </c>
      <c r="O7" s="74">
        <f>Sobota_I_kolo_sekt_D!P6</f>
        <v>44.2</v>
      </c>
      <c r="P7" s="77">
        <f t="shared" si="0"/>
        <v>23</v>
      </c>
      <c r="Q7" s="85">
        <f t="shared" si="1"/>
        <v>220</v>
      </c>
      <c r="R7" s="86">
        <f t="shared" si="2"/>
        <v>258.5</v>
      </c>
      <c r="S7" s="80">
        <v>7</v>
      </c>
      <c r="T7" s="55">
        <v>23</v>
      </c>
      <c r="U7" s="55"/>
      <c r="V7" s="55">
        <v>23</v>
      </c>
      <c r="W7" s="55">
        <v>5</v>
      </c>
      <c r="X7" s="55"/>
      <c r="Y7" s="55"/>
      <c r="Z7" s="55"/>
    </row>
    <row r="8" spans="1:26" ht="18.75">
      <c r="A8" s="55"/>
      <c r="B8" s="81" t="s">
        <v>89</v>
      </c>
      <c r="C8" s="27" t="s">
        <v>23</v>
      </c>
      <c r="D8" s="82">
        <f>LOOKUP(Sobota_I_kolo_sekt_A!S7,Sobota_I_kolo_sekt_A!S7)</f>
        <v>4</v>
      </c>
      <c r="E8" s="83">
        <f>LOOKUP(Sobota_I_kolo_sekt_A!Q7,Sobota_I_kolo_sekt_A!Q7)</f>
        <v>59</v>
      </c>
      <c r="F8" s="84">
        <f>LOOKUP(Sobota_I_kolo_sekt_A!P7,Sobota_I_kolo_sekt_A!P7)</f>
        <v>77.7</v>
      </c>
      <c r="G8" s="75">
        <f>Sobota_I_kolo_sekt_B!S7</f>
        <v>4</v>
      </c>
      <c r="H8" s="73">
        <f>Sobota_I_kolo_sekt_B!Q7</f>
        <v>62</v>
      </c>
      <c r="I8" s="74">
        <f>Sobota_I_kolo_sekt_B!P7</f>
        <v>90.5</v>
      </c>
      <c r="J8" s="75">
        <f>Sobota_I_kolo_sekt_C!S7</f>
        <v>2</v>
      </c>
      <c r="K8" s="73">
        <f>Sobota_I_kolo_sekt_C!Q7</f>
        <v>70</v>
      </c>
      <c r="L8" s="76">
        <f>Sobota_I_kolo_sekt_C!P7</f>
        <v>77.3</v>
      </c>
      <c r="M8" s="72">
        <f>Sobota_I_kolo_sekt_D!S7</f>
        <v>2</v>
      </c>
      <c r="N8" s="73">
        <f>Sobota_I_kolo_sekt_D!Q7</f>
        <v>84</v>
      </c>
      <c r="O8" s="74">
        <f>Sobota_I_kolo_sekt_D!P7</f>
        <v>89.5</v>
      </c>
      <c r="P8" s="77">
        <f t="shared" si="0"/>
        <v>12</v>
      </c>
      <c r="Q8" s="85">
        <f t="shared" si="1"/>
        <v>275</v>
      </c>
      <c r="R8" s="86">
        <f t="shared" si="2"/>
        <v>335</v>
      </c>
      <c r="S8" s="80">
        <v>1</v>
      </c>
      <c r="T8" s="55">
        <v>26</v>
      </c>
      <c r="U8" s="55"/>
      <c r="V8" s="55">
        <v>23</v>
      </c>
      <c r="W8" s="55">
        <v>27</v>
      </c>
      <c r="X8" s="55"/>
      <c r="Y8" s="55"/>
      <c r="Z8" s="55"/>
    </row>
    <row r="9" spans="1:26" ht="18.75">
      <c r="A9" s="55"/>
      <c r="B9" s="81" t="s">
        <v>90</v>
      </c>
      <c r="C9" s="27" t="s">
        <v>25</v>
      </c>
      <c r="D9" s="82">
        <f>LOOKUP(Sobota_I_kolo_sekt_A!S8,Sobota_I_kolo_sekt_A!S8)</f>
        <v>9</v>
      </c>
      <c r="E9" s="83">
        <f>LOOKUP(Sobota_I_kolo_sekt_A!Q8,Sobota_I_kolo_sekt_A!Q8)</f>
        <v>15</v>
      </c>
      <c r="F9" s="84">
        <f>LOOKUP(Sobota_I_kolo_sekt_A!P8,Sobota_I_kolo_sekt_A!P8)</f>
        <v>20.1</v>
      </c>
      <c r="G9" s="75">
        <f>Sobota_I_kolo_sekt_B!S8</f>
        <v>7</v>
      </c>
      <c r="H9" s="73">
        <f>Sobota_I_kolo_sekt_B!Q8</f>
        <v>52</v>
      </c>
      <c r="I9" s="74">
        <f>Sobota_I_kolo_sekt_B!P8</f>
        <v>71.1</v>
      </c>
      <c r="J9" s="75">
        <f>Sobota_I_kolo_sekt_C!S8</f>
        <v>8</v>
      </c>
      <c r="K9" s="73">
        <f>Sobota_I_kolo_sekt_C!Q8</f>
        <v>43</v>
      </c>
      <c r="L9" s="76">
        <f>Sobota_I_kolo_sekt_C!P8</f>
        <v>47</v>
      </c>
      <c r="M9" s="72">
        <f>Sobota_I_kolo_sekt_D!S8</f>
        <v>9</v>
      </c>
      <c r="N9" s="73">
        <f>Sobota_I_kolo_sekt_D!Q8</f>
        <v>46</v>
      </c>
      <c r="O9" s="74">
        <f>Sobota_I_kolo_sekt_D!P8</f>
        <v>49.699999999999996</v>
      </c>
      <c r="P9" s="77">
        <f t="shared" si="0"/>
        <v>33</v>
      </c>
      <c r="Q9" s="85">
        <f t="shared" si="1"/>
        <v>156</v>
      </c>
      <c r="R9" s="86">
        <f t="shared" si="2"/>
        <v>187.89999999999998</v>
      </c>
      <c r="S9" s="80">
        <v>10</v>
      </c>
      <c r="T9" s="55">
        <v>24</v>
      </c>
      <c r="U9" s="55"/>
      <c r="V9" s="55">
        <v>12</v>
      </c>
      <c r="W9" s="55">
        <v>14</v>
      </c>
      <c r="X9" s="55"/>
      <c r="Y9" s="55"/>
      <c r="Z9" s="55"/>
    </row>
    <row r="10" spans="1:26" ht="18.75">
      <c r="A10" s="55"/>
      <c r="B10" s="81" t="s">
        <v>91</v>
      </c>
      <c r="C10" s="27" t="s">
        <v>27</v>
      </c>
      <c r="D10" s="82">
        <f>LOOKUP(Sobota_I_kolo_sekt_A!S9,Sobota_I_kolo_sekt_A!S9)</f>
        <v>1</v>
      </c>
      <c r="E10" s="83">
        <f>LOOKUP(Sobota_I_kolo_sekt_A!Q9,Sobota_I_kolo_sekt_A!Q9)</f>
        <v>78</v>
      </c>
      <c r="F10" s="84">
        <f>LOOKUP(Sobota_I_kolo_sekt_A!P9,Sobota_I_kolo_sekt_A!P9)</f>
        <v>108.5</v>
      </c>
      <c r="G10" s="75">
        <f>Sobota_I_kolo_sekt_B!S9</f>
        <v>3</v>
      </c>
      <c r="H10" s="73">
        <f>Sobota_I_kolo_sekt_B!Q9</f>
        <v>69</v>
      </c>
      <c r="I10" s="74">
        <f>Sobota_I_kolo_sekt_B!P9</f>
        <v>96.9</v>
      </c>
      <c r="J10" s="75">
        <f>Sobota_I_kolo_sekt_C!S9</f>
        <v>7</v>
      </c>
      <c r="K10" s="73">
        <f>Sobota_I_kolo_sekt_C!Q9</f>
        <v>48</v>
      </c>
      <c r="L10" s="76">
        <f>Sobota_I_kolo_sekt_C!P9</f>
        <v>47.6</v>
      </c>
      <c r="M10" s="72">
        <f>Sobota_I_kolo_sekt_D!S9</f>
        <v>1</v>
      </c>
      <c r="N10" s="73">
        <f>Sobota_I_kolo_sekt_D!Q9</f>
        <v>90</v>
      </c>
      <c r="O10" s="74">
        <f>Sobota_I_kolo_sekt_D!P9</f>
        <v>99.8</v>
      </c>
      <c r="P10" s="77">
        <f t="shared" si="0"/>
        <v>12</v>
      </c>
      <c r="Q10" s="85">
        <f t="shared" si="1"/>
        <v>285</v>
      </c>
      <c r="R10" s="86">
        <f t="shared" si="2"/>
        <v>352.8</v>
      </c>
      <c r="S10" s="80">
        <v>2</v>
      </c>
      <c r="T10" s="55">
        <v>27</v>
      </c>
      <c r="U10" s="55"/>
      <c r="V10" s="55">
        <v>47</v>
      </c>
      <c r="W10" s="55">
        <v>5</v>
      </c>
      <c r="X10" s="55"/>
      <c r="Y10" s="55"/>
      <c r="Z10" s="55"/>
    </row>
    <row r="11" spans="1:26" ht="18.75">
      <c r="A11" s="55"/>
      <c r="B11" s="81" t="s">
        <v>92</v>
      </c>
      <c r="C11" s="27" t="s">
        <v>29</v>
      </c>
      <c r="D11" s="82">
        <f>LOOKUP(Sobota_I_kolo_sekt_A!S10,Sobota_I_kolo_sekt_A!S10)</f>
        <v>2</v>
      </c>
      <c r="E11" s="83">
        <f>LOOKUP(Sobota_I_kolo_sekt_A!Q10,Sobota_I_kolo_sekt_A!Q10)</f>
        <v>73</v>
      </c>
      <c r="F11" s="84">
        <f>LOOKUP(Sobota_I_kolo_sekt_A!P10,Sobota_I_kolo_sekt_A!P10)</f>
        <v>94.7</v>
      </c>
      <c r="G11" s="75">
        <f>Sobota_I_kolo_sekt_B!S10</f>
        <v>9</v>
      </c>
      <c r="H11" s="73">
        <f>Sobota_I_kolo_sekt_B!Q10</f>
        <v>26</v>
      </c>
      <c r="I11" s="74">
        <f>Sobota_I_kolo_sekt_B!P10</f>
        <v>43.4</v>
      </c>
      <c r="J11" s="75">
        <f>Sobota_I_kolo_sekt_C!S10</f>
        <v>1</v>
      </c>
      <c r="K11" s="73">
        <f>Sobota_I_kolo_sekt_C!Q10</f>
        <v>61</v>
      </c>
      <c r="L11" s="76">
        <f>Sobota_I_kolo_sekt_C!P10</f>
        <v>92.7</v>
      </c>
      <c r="M11" s="72">
        <f>Sobota_I_kolo_sekt_D!S10</f>
        <v>3</v>
      </c>
      <c r="N11" s="73">
        <f>Sobota_I_kolo_sekt_D!Q10</f>
        <v>69</v>
      </c>
      <c r="O11" s="74">
        <f>Sobota_I_kolo_sekt_D!P10</f>
        <v>91.6</v>
      </c>
      <c r="P11" s="77">
        <f t="shared" si="0"/>
        <v>15</v>
      </c>
      <c r="Q11" s="85">
        <f t="shared" si="1"/>
        <v>229</v>
      </c>
      <c r="R11" s="86">
        <f t="shared" si="2"/>
        <v>322.4</v>
      </c>
      <c r="S11" s="80">
        <v>3</v>
      </c>
      <c r="T11" s="55">
        <v>7</v>
      </c>
      <c r="U11" s="55"/>
      <c r="V11" s="55">
        <v>18</v>
      </c>
      <c r="W11" s="55">
        <v>6</v>
      </c>
      <c r="X11" s="55"/>
      <c r="Y11" s="55"/>
      <c r="Z11" s="55"/>
    </row>
    <row r="12" spans="1:26" ht="18.75">
      <c r="A12" s="55"/>
      <c r="B12" s="81" t="s">
        <v>93</v>
      </c>
      <c r="C12" s="27" t="s">
        <v>31</v>
      </c>
      <c r="D12" s="82">
        <f>LOOKUP(Sobota_I_kolo_sekt_A!S11,Sobota_I_kolo_sekt_A!S11)</f>
        <v>8</v>
      </c>
      <c r="E12" s="83">
        <f>LOOKUP(Sobota_I_kolo_sekt_A!Q11,Sobota_I_kolo_sekt_A!Q11)</f>
        <v>47</v>
      </c>
      <c r="F12" s="84">
        <f>LOOKUP(Sobota_I_kolo_sekt_A!P11,Sobota_I_kolo_sekt_A!P11)</f>
        <v>66</v>
      </c>
      <c r="G12" s="75">
        <f>Sobota_I_kolo_sekt_B!S11</f>
        <v>8</v>
      </c>
      <c r="H12" s="73">
        <f>Sobota_I_kolo_sekt_B!Q11</f>
        <v>45</v>
      </c>
      <c r="I12" s="74">
        <f>Sobota_I_kolo_sekt_B!P11</f>
        <v>63.8</v>
      </c>
      <c r="J12" s="75">
        <f>Sobota_I_kolo_sekt_C!S11</f>
        <v>6</v>
      </c>
      <c r="K12" s="73">
        <f>Sobota_I_kolo_sekt_C!Q11</f>
        <v>41</v>
      </c>
      <c r="L12" s="76">
        <f>Sobota_I_kolo_sekt_C!P11</f>
        <v>48.300000000000004</v>
      </c>
      <c r="M12" s="72">
        <f>Sobota_I_kolo_sekt_D!S11</f>
        <v>10</v>
      </c>
      <c r="N12" s="73">
        <f>Sobota_I_kolo_sekt_D!Q11</f>
        <v>32</v>
      </c>
      <c r="O12" s="74">
        <f>Sobota_I_kolo_sekt_D!P11</f>
        <v>23.4</v>
      </c>
      <c r="P12" s="77">
        <f t="shared" si="0"/>
        <v>32</v>
      </c>
      <c r="Q12" s="85">
        <f t="shared" si="1"/>
        <v>165</v>
      </c>
      <c r="R12" s="86">
        <f t="shared" si="2"/>
        <v>201.5</v>
      </c>
      <c r="S12" s="80">
        <v>9</v>
      </c>
      <c r="T12" s="55">
        <v>11</v>
      </c>
      <c r="U12" s="55"/>
      <c r="V12" s="55">
        <v>23</v>
      </c>
      <c r="W12" s="55">
        <v>16</v>
      </c>
      <c r="X12" s="55"/>
      <c r="Y12" s="55"/>
      <c r="Z12" s="55"/>
    </row>
    <row r="13" spans="1:26" ht="18.75">
      <c r="A13" s="55"/>
      <c r="B13" s="81" t="s">
        <v>94</v>
      </c>
      <c r="C13" s="27" t="s">
        <v>33</v>
      </c>
      <c r="D13" s="82">
        <f>LOOKUP(Sobota_I_kolo_sekt_A!S12,Sobota_I_kolo_sekt_A!S12)</f>
        <v>6</v>
      </c>
      <c r="E13" s="83">
        <f>LOOKUP(Sobota_I_kolo_sekt_A!Q12,Sobota_I_kolo_sekt_A!Q12)</f>
        <v>62</v>
      </c>
      <c r="F13" s="84">
        <f>LOOKUP(Sobota_I_kolo_sekt_A!P12,Sobota_I_kolo_sekt_A!P12)</f>
        <v>68.4</v>
      </c>
      <c r="G13" s="75">
        <f>Sobota_I_kolo_sekt_B!S12</f>
        <v>5</v>
      </c>
      <c r="H13" s="73">
        <f>Sobota_I_kolo_sekt_B!Q12</f>
        <v>57</v>
      </c>
      <c r="I13" s="74">
        <f>Sobota_I_kolo_sekt_B!P12</f>
        <v>80.3</v>
      </c>
      <c r="J13" s="75">
        <f>Sobota_I_kolo_sekt_C!S12</f>
        <v>4</v>
      </c>
      <c r="K13" s="73">
        <f>Sobota_I_kolo_sekt_C!Q12</f>
        <v>51</v>
      </c>
      <c r="L13" s="76">
        <f>Sobota_I_kolo_sekt_C!P12</f>
        <v>62.4</v>
      </c>
      <c r="M13" s="72">
        <f>Sobota_I_kolo_sekt_D!S12</f>
        <v>6</v>
      </c>
      <c r="N13" s="73">
        <f>Sobota_I_kolo_sekt_D!Q12</f>
        <v>39</v>
      </c>
      <c r="O13" s="74">
        <f>Sobota_I_kolo_sekt_D!P12</f>
        <v>47.7</v>
      </c>
      <c r="P13" s="77">
        <f t="shared" si="0"/>
        <v>21</v>
      </c>
      <c r="Q13" s="85">
        <f t="shared" si="1"/>
        <v>209</v>
      </c>
      <c r="R13" s="86">
        <f t="shared" si="2"/>
        <v>258.8</v>
      </c>
      <c r="S13" s="80">
        <v>4</v>
      </c>
      <c r="T13" s="55">
        <v>32</v>
      </c>
      <c r="U13" s="55"/>
      <c r="V13" s="55">
        <v>30</v>
      </c>
      <c r="W13" s="55">
        <v>16</v>
      </c>
      <c r="X13" s="55"/>
      <c r="Y13" s="55"/>
      <c r="Z13" s="55"/>
    </row>
    <row r="14" spans="1:26" ht="18.75">
      <c r="A14" s="55"/>
      <c r="B14" s="81" t="s">
        <v>95</v>
      </c>
      <c r="C14" s="27" t="s">
        <v>35</v>
      </c>
      <c r="D14" s="82">
        <f>LOOKUP(Sobota_I_kolo_sekt_A!S13,Sobota_I_kolo_sekt_A!S13)</f>
        <v>3</v>
      </c>
      <c r="E14" s="83">
        <f>LOOKUP(Sobota_I_kolo_sekt_A!Q13,Sobota_I_kolo_sekt_A!Q13)</f>
        <v>59</v>
      </c>
      <c r="F14" s="84">
        <f>LOOKUP(Sobota_I_kolo_sekt_A!P13,Sobota_I_kolo_sekt_A!P13)</f>
        <v>69.5</v>
      </c>
      <c r="G14" s="75">
        <f>Sobota_I_kolo_sekt_B!S13</f>
        <v>2</v>
      </c>
      <c r="H14" s="73">
        <f>Sobota_I_kolo_sekt_B!Q13</f>
        <v>86</v>
      </c>
      <c r="I14" s="74">
        <f>Sobota_I_kolo_sekt_B!P13</f>
        <v>109.1</v>
      </c>
      <c r="J14" s="75">
        <f>Sobota_I_kolo_sekt_C!S13</f>
        <v>9</v>
      </c>
      <c r="K14" s="73">
        <f>Sobota_I_kolo_sekt_C!Q13</f>
        <v>32</v>
      </c>
      <c r="L14" s="76">
        <f>Sobota_I_kolo_sekt_C!P13</f>
        <v>44.2</v>
      </c>
      <c r="M14" s="72">
        <f>Sobota_I_kolo_sekt_D!S13</f>
        <v>8</v>
      </c>
      <c r="N14" s="73">
        <f>Sobota_I_kolo_sekt_D!Q13</f>
        <v>66</v>
      </c>
      <c r="O14" s="74">
        <f>Sobota_I_kolo_sekt_D!P13</f>
        <v>62.1</v>
      </c>
      <c r="P14" s="77">
        <f t="shared" si="0"/>
        <v>22</v>
      </c>
      <c r="Q14" s="85">
        <f t="shared" si="1"/>
        <v>243</v>
      </c>
      <c r="R14" s="86">
        <f t="shared" si="2"/>
        <v>284.90000000000003</v>
      </c>
      <c r="S14" s="80">
        <v>6</v>
      </c>
      <c r="T14" s="55">
        <v>18</v>
      </c>
      <c r="U14" s="55"/>
      <c r="V14" s="55">
        <v>19</v>
      </c>
      <c r="W14" s="55">
        <v>28</v>
      </c>
      <c r="X14" s="55"/>
      <c r="Y14" s="55"/>
      <c r="Z14" s="55"/>
    </row>
    <row r="15" spans="1:26" ht="18.75" hidden="1">
      <c r="A15" s="55"/>
      <c r="B15" s="81" t="s">
        <v>96</v>
      </c>
      <c r="C15" s="27"/>
      <c r="D15" s="82">
        <f>LOOKUP(Sobota_I_kolo_sekt_A!S14,Sobota_I_kolo_sekt_A!S14)</f>
        <v>11.5</v>
      </c>
      <c r="E15" s="83">
        <f>LOOKUP(Sobota_I_kolo_sekt_A!Q14,Sobota_I_kolo_sekt_A!Q14)</f>
        <v>-4</v>
      </c>
      <c r="F15" s="84">
        <f>LOOKUP(Sobota_I_kolo_sekt_A!P14,Sobota_I_kolo_sekt_A!P14)</f>
        <v>-4</v>
      </c>
      <c r="G15" s="75">
        <f>Sobota_I_kolo_sekt_B!S14</f>
        <v>11.5</v>
      </c>
      <c r="H15" s="73">
        <f>Sobota_I_kolo_sekt_B!Q14</f>
        <v>-4</v>
      </c>
      <c r="I15" s="74">
        <f>Sobota_I_kolo_sekt_B!P14</f>
        <v>-4</v>
      </c>
      <c r="J15" s="75">
        <f>Sobota_I_kolo_sekt_C!S14</f>
        <v>11.5</v>
      </c>
      <c r="K15" s="73">
        <f>Sobota_I_kolo_sekt_C!Q14</f>
        <v>-4</v>
      </c>
      <c r="L15" s="76">
        <f>Sobota_I_kolo_sekt_C!P14</f>
        <v>-4</v>
      </c>
      <c r="M15" s="72">
        <f>Sobota_I_kolo_sekt_D!S14</f>
        <v>11.5</v>
      </c>
      <c r="N15" s="73">
        <f>Sobota_I_kolo_sekt_D!Q14</f>
        <v>-4</v>
      </c>
      <c r="O15" s="74">
        <f>Sobota_I_kolo_sekt_D!P14</f>
        <v>-4</v>
      </c>
      <c r="P15" s="77">
        <f t="shared" si="0"/>
        <v>46</v>
      </c>
      <c r="Q15" s="85">
        <f t="shared" si="1"/>
        <v>-16</v>
      </c>
      <c r="R15" s="86">
        <f t="shared" si="2"/>
        <v>-16</v>
      </c>
      <c r="S15" s="88">
        <v>1</v>
      </c>
      <c r="T15" s="55">
        <v>39</v>
      </c>
      <c r="U15" s="55"/>
      <c r="V15" s="55">
        <v>18</v>
      </c>
      <c r="W15" s="55">
        <v>19</v>
      </c>
      <c r="X15" s="55"/>
      <c r="Y15" s="55"/>
      <c r="Z15" s="55"/>
    </row>
    <row r="16" spans="1:26" ht="18.75" hidden="1">
      <c r="A16" s="55"/>
      <c r="B16" s="89" t="s">
        <v>97</v>
      </c>
      <c r="C16" s="42"/>
      <c r="D16" s="90">
        <f>LOOKUP(Sobota_I_kolo_sekt_A!S15,Sobota_I_kolo_sekt_A!S15)</f>
        <v>11.5</v>
      </c>
      <c r="E16" s="91">
        <f>LOOKUP(Sobota_I_kolo_sekt_A!Q15,Sobota_I_kolo_sekt_A!Q15)</f>
        <v>-4</v>
      </c>
      <c r="F16" s="92">
        <f>LOOKUP(Sobota_I_kolo_sekt_A!P15,Sobota_I_kolo_sekt_A!P15)</f>
        <v>-4</v>
      </c>
      <c r="G16" s="75">
        <f>Sobota_I_kolo_sekt_B!S15</f>
        <v>11.5</v>
      </c>
      <c r="H16" s="73">
        <f>Sobota_I_kolo_sekt_B!Q15</f>
        <v>-4</v>
      </c>
      <c r="I16" s="74">
        <f>Sobota_I_kolo_sekt_B!P15</f>
        <v>-4</v>
      </c>
      <c r="J16" s="75">
        <f>Sobota_I_kolo_sekt_C!S15</f>
        <v>11.5</v>
      </c>
      <c r="K16" s="73">
        <f>Sobota_I_kolo_sekt_C!Q15</f>
        <v>-4</v>
      </c>
      <c r="L16" s="76">
        <f>Sobota_I_kolo_sekt_C!P15</f>
        <v>-4</v>
      </c>
      <c r="M16" s="72">
        <f>Sobota_I_kolo_sekt_D!S15</f>
        <v>11.5</v>
      </c>
      <c r="N16" s="73">
        <f>Sobota_I_kolo_sekt_D!Q15</f>
        <v>-4</v>
      </c>
      <c r="O16" s="74">
        <f>Sobota_I_kolo_sekt_D!P15</f>
        <v>-4</v>
      </c>
      <c r="P16" s="77">
        <f t="shared" si="0"/>
        <v>46</v>
      </c>
      <c r="Q16" s="93">
        <f t="shared" si="1"/>
        <v>-16</v>
      </c>
      <c r="R16" s="94">
        <f t="shared" si="2"/>
        <v>-16</v>
      </c>
      <c r="S16" s="95">
        <v>1</v>
      </c>
      <c r="T16" s="55">
        <v>12</v>
      </c>
      <c r="U16" s="55"/>
      <c r="V16" s="55">
        <v>28</v>
      </c>
      <c r="W16" s="55">
        <v>17</v>
      </c>
      <c r="X16" s="55"/>
      <c r="Y16" s="55"/>
      <c r="Z16" s="55"/>
    </row>
    <row r="17" spans="1:26" ht="12.75">
      <c r="A17" s="55"/>
      <c r="B17" s="52"/>
      <c r="C17" s="96"/>
      <c r="D17" s="97">
        <f>SUM(D5:D16)</f>
        <v>78</v>
      </c>
      <c r="E17" s="97">
        <f>SUM(E5:E16)</f>
        <v>529</v>
      </c>
      <c r="F17" s="97">
        <f>SUM(F5:F16)</f>
        <v>653.4</v>
      </c>
      <c r="G17" s="97">
        <f>SUM(G5:G16)</f>
        <v>78</v>
      </c>
      <c r="H17" s="97">
        <f>SUM(H5:H16)</f>
        <v>589</v>
      </c>
      <c r="I17" s="97">
        <f>SUM(I5:I16)</f>
        <v>805</v>
      </c>
      <c r="J17" s="97">
        <f>SUM(J5:J16)</f>
        <v>78</v>
      </c>
      <c r="K17" s="97">
        <f>SUM(K5:K16)</f>
        <v>474</v>
      </c>
      <c r="L17" s="97">
        <f>SUM(L5:L16)</f>
        <v>568.3000000000001</v>
      </c>
      <c r="M17" s="97">
        <f>SUM(M5:M16)</f>
        <v>78</v>
      </c>
      <c r="N17" s="97">
        <f>SUM(N5:N16)</f>
        <v>581</v>
      </c>
      <c r="O17" s="97">
        <f>SUM(O5:O16)</f>
        <v>628.1999999999999</v>
      </c>
      <c r="P17" s="97">
        <f>SUM(P5:P16)</f>
        <v>312</v>
      </c>
      <c r="Q17" s="96"/>
      <c r="R17" s="96"/>
      <c r="S17" s="96"/>
      <c r="T17" s="55"/>
      <c r="U17" s="55"/>
      <c r="V17" s="55"/>
      <c r="W17" s="55"/>
      <c r="X17" s="55"/>
      <c r="Y17" s="55"/>
      <c r="Z17" s="55"/>
    </row>
    <row r="18" spans="1:26" ht="12.75">
      <c r="A18" s="55"/>
      <c r="C18" s="55" t="s">
        <v>98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2.75">
      <c r="A19" s="55"/>
      <c r="C19" s="55"/>
      <c r="D19" s="55"/>
      <c r="E19" s="55"/>
      <c r="F19" s="55"/>
      <c r="G19" s="55"/>
      <c r="H19" s="55"/>
      <c r="I19" s="55" t="s">
        <v>99</v>
      </c>
      <c r="J19" s="55"/>
      <c r="K19" s="55"/>
      <c r="L19" s="55"/>
      <c r="M19" s="55"/>
      <c r="N19" s="55"/>
      <c r="O19" s="55" t="s">
        <v>100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ht="12.75">
      <c r="C20" t="s">
        <v>101</v>
      </c>
    </row>
  </sheetData>
  <sheetProtection selectLockedCells="1" selectUnlockedCells="1"/>
  <mergeCells count="11"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  <mergeCell ref="S3:S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I22" sqref="I2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22.7109375" style="0" customWidth="1"/>
    <col min="4" max="5" width="8.7109375" style="0" customWidth="1"/>
    <col min="6" max="6" width="8.28125" style="0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9.00390625" style="0" hidden="1" customWidth="1"/>
    <col min="18" max="18" width="13.421875" style="0" customWidth="1"/>
    <col min="19" max="20" width="9.00390625" style="0" hidden="1" customWidth="1"/>
    <col min="23" max="23" width="12.7109375" style="0" customWidth="1"/>
  </cols>
  <sheetData>
    <row r="1" ht="13.5">
      <c r="A1" s="55"/>
    </row>
    <row r="2" spans="1:16" ht="54" customHeight="1">
      <c r="A2" s="55"/>
      <c r="B2" s="56" t="s">
        <v>102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3" ht="16.5" customHeight="1">
      <c r="A3" s="55"/>
      <c r="B3" s="57" t="s">
        <v>103</v>
      </c>
      <c r="C3" s="58" t="s">
        <v>3</v>
      </c>
      <c r="D3" s="59" t="s">
        <v>104</v>
      </c>
      <c r="E3" s="59"/>
      <c r="F3" s="59"/>
      <c r="G3" s="60" t="s">
        <v>105</v>
      </c>
      <c r="H3" s="60"/>
      <c r="I3" s="60"/>
      <c r="J3" s="59" t="s">
        <v>106</v>
      </c>
      <c r="K3" s="59"/>
      <c r="L3" s="59"/>
      <c r="M3" s="98" t="s">
        <v>107</v>
      </c>
      <c r="N3" s="63" t="s">
        <v>78</v>
      </c>
      <c r="O3" s="64" t="s">
        <v>108</v>
      </c>
      <c r="P3" s="60" t="s">
        <v>83</v>
      </c>
      <c r="Q3" s="65" t="s">
        <v>80</v>
      </c>
      <c r="R3" s="55"/>
      <c r="S3" s="65" t="s">
        <v>81</v>
      </c>
      <c r="T3" s="65" t="s">
        <v>82</v>
      </c>
      <c r="U3" s="55"/>
      <c r="V3" s="55"/>
      <c r="W3" s="55"/>
    </row>
    <row r="4" spans="1:23" ht="47.25" customHeight="1">
      <c r="A4" s="55"/>
      <c r="B4" s="57"/>
      <c r="C4" s="58"/>
      <c r="D4" s="66" t="s">
        <v>83</v>
      </c>
      <c r="E4" s="67" t="s">
        <v>84</v>
      </c>
      <c r="F4" s="67" t="s">
        <v>85</v>
      </c>
      <c r="G4" s="68" t="s">
        <v>83</v>
      </c>
      <c r="H4" s="67" t="s">
        <v>84</v>
      </c>
      <c r="I4" s="69" t="s">
        <v>85</v>
      </c>
      <c r="J4" s="66" t="s">
        <v>83</v>
      </c>
      <c r="K4" s="67" t="s">
        <v>84</v>
      </c>
      <c r="L4" s="67" t="s">
        <v>85</v>
      </c>
      <c r="M4" s="98"/>
      <c r="N4" s="63"/>
      <c r="O4" s="64"/>
      <c r="P4" s="60"/>
      <c r="Q4" s="65"/>
      <c r="R4" s="55"/>
      <c r="S4" s="65"/>
      <c r="T4" s="65"/>
      <c r="U4" s="55"/>
      <c r="V4" s="55"/>
      <c r="W4" s="55"/>
    </row>
    <row r="5" spans="1:23" ht="18.75">
      <c r="A5" s="55"/>
      <c r="B5" s="71" t="s">
        <v>86</v>
      </c>
      <c r="C5" s="14" t="s">
        <v>17</v>
      </c>
      <c r="D5" s="72">
        <f>Celkovo_sobota_I_kola!P5</f>
        <v>22</v>
      </c>
      <c r="E5" s="73">
        <f>Celkovo_sobota_I_kola!Q5</f>
        <v>284</v>
      </c>
      <c r="F5" s="74">
        <f>Celkovo_sobota_I_kola!R5</f>
        <v>307.6</v>
      </c>
      <c r="G5" s="75"/>
      <c r="H5" s="73"/>
      <c r="I5" s="74"/>
      <c r="J5" s="75"/>
      <c r="K5" s="73"/>
      <c r="L5" s="76"/>
      <c r="M5" s="99">
        <f aca="true" t="shared" si="0" ref="M5:M16">SUM(D5,G5,J5,)</f>
        <v>22</v>
      </c>
      <c r="N5" s="100">
        <f aca="true" t="shared" si="1" ref="N5:N16">F5+I5</f>
        <v>307.6</v>
      </c>
      <c r="O5" s="101">
        <f aca="true" t="shared" si="2" ref="O5:O16">E5+H5</f>
        <v>284</v>
      </c>
      <c r="P5" s="80">
        <v>5</v>
      </c>
      <c r="Q5">
        <v>44</v>
      </c>
      <c r="R5" s="55"/>
      <c r="S5" s="55">
        <v>18</v>
      </c>
      <c r="T5" s="55">
        <v>27</v>
      </c>
      <c r="U5" s="55"/>
      <c r="V5" s="55"/>
      <c r="W5" s="55"/>
    </row>
    <row r="6" spans="1:23" ht="18.75">
      <c r="A6" s="55"/>
      <c r="B6" s="81" t="s">
        <v>87</v>
      </c>
      <c r="C6" s="27" t="s">
        <v>19</v>
      </c>
      <c r="D6" s="72">
        <f>Celkovo_sobota_I_kola!P6</f>
        <v>28</v>
      </c>
      <c r="E6" s="73">
        <f>Celkovo_sobota_I_kola!Q6</f>
        <v>139</v>
      </c>
      <c r="F6" s="74">
        <f>Celkovo_sobota_I_kola!R6</f>
        <v>177.5</v>
      </c>
      <c r="G6" s="75"/>
      <c r="H6" s="73"/>
      <c r="I6" s="74"/>
      <c r="J6" s="102"/>
      <c r="K6" s="83"/>
      <c r="L6" s="103"/>
      <c r="M6" s="104">
        <f t="shared" si="0"/>
        <v>28</v>
      </c>
      <c r="N6" s="100">
        <f t="shared" si="1"/>
        <v>177.5</v>
      </c>
      <c r="O6" s="101">
        <f t="shared" si="2"/>
        <v>139</v>
      </c>
      <c r="P6" s="80">
        <v>8</v>
      </c>
      <c r="Q6" s="87">
        <v>30</v>
      </c>
      <c r="R6" s="55"/>
      <c r="S6" s="55">
        <v>23</v>
      </c>
      <c r="T6" s="55">
        <v>11</v>
      </c>
      <c r="U6" s="55"/>
      <c r="V6" s="55"/>
      <c r="W6" s="55"/>
    </row>
    <row r="7" spans="1:23" ht="18.75">
      <c r="A7" s="55"/>
      <c r="B7" s="81" t="s">
        <v>88</v>
      </c>
      <c r="C7" s="27" t="s">
        <v>21</v>
      </c>
      <c r="D7" s="72">
        <f>Celkovo_sobota_I_kola!P7</f>
        <v>23</v>
      </c>
      <c r="E7" s="73">
        <f>Celkovo_sobota_I_kola!Q7</f>
        <v>220</v>
      </c>
      <c r="F7" s="74">
        <f>Celkovo_sobota_I_kola!R7</f>
        <v>258.5</v>
      </c>
      <c r="G7" s="75"/>
      <c r="H7" s="73"/>
      <c r="I7" s="74"/>
      <c r="J7" s="102"/>
      <c r="K7" s="83"/>
      <c r="L7" s="103"/>
      <c r="M7" s="104">
        <f t="shared" si="0"/>
        <v>23</v>
      </c>
      <c r="N7" s="100">
        <f t="shared" si="1"/>
        <v>258.5</v>
      </c>
      <c r="O7" s="101">
        <f t="shared" si="2"/>
        <v>220</v>
      </c>
      <c r="P7" s="80">
        <v>7</v>
      </c>
      <c r="Q7" s="55">
        <v>23</v>
      </c>
      <c r="R7" s="55"/>
      <c r="S7" s="55">
        <v>23</v>
      </c>
      <c r="T7" s="55">
        <v>5</v>
      </c>
      <c r="U7" s="55"/>
      <c r="V7" s="55"/>
      <c r="W7" s="55"/>
    </row>
    <row r="8" spans="1:23" ht="18.75">
      <c r="A8" s="55"/>
      <c r="B8" s="81" t="s">
        <v>89</v>
      </c>
      <c r="C8" s="27" t="s">
        <v>23</v>
      </c>
      <c r="D8" s="72">
        <f>Celkovo_sobota_I_kola!P8</f>
        <v>12</v>
      </c>
      <c r="E8" s="73">
        <f>Celkovo_sobota_I_kola!Q8</f>
        <v>275</v>
      </c>
      <c r="F8" s="74">
        <f>Celkovo_sobota_I_kola!R8</f>
        <v>335</v>
      </c>
      <c r="G8" s="75"/>
      <c r="H8" s="73"/>
      <c r="I8" s="74"/>
      <c r="J8" s="102"/>
      <c r="K8" s="83"/>
      <c r="L8" s="103"/>
      <c r="M8" s="104">
        <f t="shared" si="0"/>
        <v>12</v>
      </c>
      <c r="N8" s="100">
        <f t="shared" si="1"/>
        <v>335</v>
      </c>
      <c r="O8" s="101">
        <f t="shared" si="2"/>
        <v>275</v>
      </c>
      <c r="P8" s="80">
        <v>1</v>
      </c>
      <c r="Q8" s="55">
        <v>26</v>
      </c>
      <c r="R8" s="55"/>
      <c r="S8" s="55">
        <v>23</v>
      </c>
      <c r="T8" s="55">
        <v>27</v>
      </c>
      <c r="U8" s="55"/>
      <c r="V8" s="55"/>
      <c r="W8" s="55"/>
    </row>
    <row r="9" spans="1:23" ht="18.75">
      <c r="A9" s="55"/>
      <c r="B9" s="81" t="s">
        <v>90</v>
      </c>
      <c r="C9" s="27" t="s">
        <v>25</v>
      </c>
      <c r="D9" s="72">
        <f>Celkovo_sobota_I_kola!P9</f>
        <v>33</v>
      </c>
      <c r="E9" s="73">
        <f>Celkovo_sobota_I_kola!Q9</f>
        <v>156</v>
      </c>
      <c r="F9" s="74">
        <f>Celkovo_sobota_I_kola!R9</f>
        <v>187.89999999999998</v>
      </c>
      <c r="G9" s="75"/>
      <c r="H9" s="73"/>
      <c r="I9" s="74"/>
      <c r="J9" s="102"/>
      <c r="K9" s="83"/>
      <c r="L9" s="103"/>
      <c r="M9" s="104">
        <f t="shared" si="0"/>
        <v>33</v>
      </c>
      <c r="N9" s="100">
        <f t="shared" si="1"/>
        <v>187.89999999999998</v>
      </c>
      <c r="O9" s="101">
        <f t="shared" si="2"/>
        <v>156</v>
      </c>
      <c r="P9" s="80">
        <v>10</v>
      </c>
      <c r="Q9" s="55">
        <v>24</v>
      </c>
      <c r="R9" s="55"/>
      <c r="S9" s="55">
        <v>12</v>
      </c>
      <c r="T9" s="55">
        <v>14</v>
      </c>
      <c r="U9" s="55"/>
      <c r="V9" s="55"/>
      <c r="W9" s="55"/>
    </row>
    <row r="10" spans="1:23" ht="18.75">
      <c r="A10" s="55"/>
      <c r="B10" s="81" t="s">
        <v>91</v>
      </c>
      <c r="C10" s="27" t="s">
        <v>27</v>
      </c>
      <c r="D10" s="72">
        <f>Celkovo_sobota_I_kola!P10</f>
        <v>12</v>
      </c>
      <c r="E10" s="73">
        <f>Celkovo_sobota_I_kola!Q10</f>
        <v>285</v>
      </c>
      <c r="F10" s="74">
        <f>Celkovo_sobota_I_kola!R10</f>
        <v>352.8</v>
      </c>
      <c r="G10" s="75"/>
      <c r="H10" s="73"/>
      <c r="I10" s="74"/>
      <c r="J10" s="102"/>
      <c r="K10" s="83"/>
      <c r="L10" s="103"/>
      <c r="M10" s="104">
        <f t="shared" si="0"/>
        <v>12</v>
      </c>
      <c r="N10" s="100">
        <f t="shared" si="1"/>
        <v>352.8</v>
      </c>
      <c r="O10" s="101">
        <f t="shared" si="2"/>
        <v>285</v>
      </c>
      <c r="P10" s="80">
        <v>2</v>
      </c>
      <c r="Q10" s="55">
        <v>27</v>
      </c>
      <c r="R10" s="55"/>
      <c r="S10" s="55">
        <v>47</v>
      </c>
      <c r="T10" s="55">
        <v>5</v>
      </c>
      <c r="U10" s="55"/>
      <c r="V10" s="55"/>
      <c r="W10" s="55"/>
    </row>
    <row r="11" spans="1:23" ht="18.75">
      <c r="A11" s="55"/>
      <c r="B11" s="81" t="s">
        <v>92</v>
      </c>
      <c r="C11" s="27" t="s">
        <v>29</v>
      </c>
      <c r="D11" s="72">
        <f>Celkovo_sobota_I_kola!P11</f>
        <v>15</v>
      </c>
      <c r="E11" s="73">
        <f>Celkovo_sobota_I_kola!Q11</f>
        <v>229</v>
      </c>
      <c r="F11" s="74">
        <f>Celkovo_sobota_I_kola!R11</f>
        <v>322.4</v>
      </c>
      <c r="G11" s="75"/>
      <c r="H11" s="73"/>
      <c r="I11" s="74"/>
      <c r="J11" s="102"/>
      <c r="K11" s="83"/>
      <c r="L11" s="103"/>
      <c r="M11" s="104">
        <f t="shared" si="0"/>
        <v>15</v>
      </c>
      <c r="N11" s="100">
        <f t="shared" si="1"/>
        <v>322.4</v>
      </c>
      <c r="O11" s="101">
        <f t="shared" si="2"/>
        <v>229</v>
      </c>
      <c r="P11" s="80">
        <v>3</v>
      </c>
      <c r="Q11" s="55">
        <v>7</v>
      </c>
      <c r="R11" s="55"/>
      <c r="S11" s="55">
        <v>18</v>
      </c>
      <c r="T11" s="55">
        <v>6</v>
      </c>
      <c r="U11" s="55"/>
      <c r="V11" s="55"/>
      <c r="W11" s="55"/>
    </row>
    <row r="12" spans="1:23" ht="18.75">
      <c r="A12" s="55"/>
      <c r="B12" s="81" t="s">
        <v>93</v>
      </c>
      <c r="C12" s="27" t="s">
        <v>31</v>
      </c>
      <c r="D12" s="72">
        <f>Celkovo_sobota_I_kola!P12</f>
        <v>32</v>
      </c>
      <c r="E12" s="73">
        <f>Celkovo_sobota_I_kola!Q12</f>
        <v>165</v>
      </c>
      <c r="F12" s="74">
        <f>Celkovo_sobota_I_kola!R12</f>
        <v>201.5</v>
      </c>
      <c r="G12" s="75"/>
      <c r="H12" s="73"/>
      <c r="I12" s="74"/>
      <c r="J12" s="102"/>
      <c r="K12" s="83"/>
      <c r="L12" s="103"/>
      <c r="M12" s="104">
        <f t="shared" si="0"/>
        <v>32</v>
      </c>
      <c r="N12" s="100">
        <f t="shared" si="1"/>
        <v>201.5</v>
      </c>
      <c r="O12" s="101">
        <f t="shared" si="2"/>
        <v>165</v>
      </c>
      <c r="P12" s="80">
        <v>9</v>
      </c>
      <c r="Q12" s="55">
        <v>11</v>
      </c>
      <c r="R12" s="55"/>
      <c r="S12" s="55">
        <v>23</v>
      </c>
      <c r="T12" s="55">
        <v>16</v>
      </c>
      <c r="U12" s="55"/>
      <c r="V12" s="55"/>
      <c r="W12" s="55"/>
    </row>
    <row r="13" spans="1:23" ht="18.75">
      <c r="A13" s="55"/>
      <c r="B13" s="81" t="s">
        <v>94</v>
      </c>
      <c r="C13" s="27" t="s">
        <v>33</v>
      </c>
      <c r="D13" s="72">
        <f>Celkovo_sobota_I_kola!P13</f>
        <v>21</v>
      </c>
      <c r="E13" s="73">
        <f>Celkovo_sobota_I_kola!Q13</f>
        <v>209</v>
      </c>
      <c r="F13" s="74">
        <f>Celkovo_sobota_I_kola!R13</f>
        <v>258.8</v>
      </c>
      <c r="G13" s="75"/>
      <c r="H13" s="73"/>
      <c r="I13" s="74"/>
      <c r="J13" s="102"/>
      <c r="K13" s="83"/>
      <c r="L13" s="103"/>
      <c r="M13" s="104">
        <f t="shared" si="0"/>
        <v>21</v>
      </c>
      <c r="N13" s="100">
        <f t="shared" si="1"/>
        <v>258.8</v>
      </c>
      <c r="O13" s="101">
        <f t="shared" si="2"/>
        <v>209</v>
      </c>
      <c r="P13" s="80">
        <v>4</v>
      </c>
      <c r="Q13" s="55">
        <v>32</v>
      </c>
      <c r="R13" s="55"/>
      <c r="S13" s="55">
        <v>30</v>
      </c>
      <c r="T13" s="55">
        <v>16</v>
      </c>
      <c r="U13" s="55"/>
      <c r="V13" s="55"/>
      <c r="W13" s="55"/>
    </row>
    <row r="14" spans="1:23" ht="18.75">
      <c r="A14" s="55"/>
      <c r="B14" s="81" t="s">
        <v>95</v>
      </c>
      <c r="C14" s="27" t="s">
        <v>35</v>
      </c>
      <c r="D14" s="72">
        <f>Celkovo_sobota_I_kola!P14</f>
        <v>22</v>
      </c>
      <c r="E14" s="73">
        <f>Celkovo_sobota_I_kola!Q14</f>
        <v>243</v>
      </c>
      <c r="F14" s="74">
        <f>Celkovo_sobota_I_kola!R14</f>
        <v>284.90000000000003</v>
      </c>
      <c r="G14" s="75"/>
      <c r="H14" s="73"/>
      <c r="I14" s="74"/>
      <c r="J14" s="102"/>
      <c r="K14" s="83"/>
      <c r="L14" s="103"/>
      <c r="M14" s="104">
        <f t="shared" si="0"/>
        <v>22</v>
      </c>
      <c r="N14" s="100">
        <f t="shared" si="1"/>
        <v>284.90000000000003</v>
      </c>
      <c r="O14" s="101">
        <f t="shared" si="2"/>
        <v>243</v>
      </c>
      <c r="P14" s="80">
        <v>6</v>
      </c>
      <c r="Q14" s="55">
        <v>18</v>
      </c>
      <c r="R14" s="55"/>
      <c r="S14" s="55">
        <v>19</v>
      </c>
      <c r="T14" s="55">
        <v>28</v>
      </c>
      <c r="U14" s="55"/>
      <c r="V14" s="55"/>
      <c r="W14" s="55"/>
    </row>
    <row r="15" spans="1:23" ht="18.75" hidden="1">
      <c r="A15" s="55"/>
      <c r="B15" s="81" t="s">
        <v>96</v>
      </c>
      <c r="C15" s="27"/>
      <c r="D15" s="72">
        <f>Celkovo_sobota_I_kola!P15</f>
        <v>46</v>
      </c>
      <c r="E15" s="73">
        <f>Celkovo_sobota_I_kola!Q15</f>
        <v>-16</v>
      </c>
      <c r="F15" s="74">
        <f>Celkovo_sobota_I_kola!R15</f>
        <v>-16</v>
      </c>
      <c r="G15" s="75"/>
      <c r="H15" s="73"/>
      <c r="I15" s="74"/>
      <c r="J15" s="102"/>
      <c r="K15" s="83"/>
      <c r="L15" s="103"/>
      <c r="M15" s="104">
        <f t="shared" si="0"/>
        <v>46</v>
      </c>
      <c r="N15" s="100">
        <f t="shared" si="1"/>
        <v>-16</v>
      </c>
      <c r="O15" s="101">
        <f t="shared" si="2"/>
        <v>-16</v>
      </c>
      <c r="P15" s="80">
        <v>1</v>
      </c>
      <c r="Q15" s="55">
        <v>39</v>
      </c>
      <c r="R15" s="55"/>
      <c r="S15" s="55">
        <v>18</v>
      </c>
      <c r="T15" s="55">
        <v>19</v>
      </c>
      <c r="U15" s="55"/>
      <c r="V15" s="55"/>
      <c r="W15" s="55"/>
    </row>
    <row r="16" spans="1:23" ht="18.75" hidden="1">
      <c r="A16" s="55"/>
      <c r="B16" s="89" t="s">
        <v>97</v>
      </c>
      <c r="C16" s="42"/>
      <c r="D16" s="72">
        <f>Celkovo_sobota_I_kola!P16</f>
        <v>46</v>
      </c>
      <c r="E16" s="73">
        <f>Celkovo_sobota_I_kola!Q16</f>
        <v>-16</v>
      </c>
      <c r="F16" s="74">
        <f>Celkovo_sobota_I_kola!R16</f>
        <v>-16</v>
      </c>
      <c r="G16" s="75"/>
      <c r="H16" s="73"/>
      <c r="I16" s="74"/>
      <c r="J16" s="105"/>
      <c r="K16" s="91"/>
      <c r="L16" s="106"/>
      <c r="M16" s="107">
        <f t="shared" si="0"/>
        <v>46</v>
      </c>
      <c r="N16" s="100">
        <f t="shared" si="1"/>
        <v>-16</v>
      </c>
      <c r="O16" s="101">
        <f t="shared" si="2"/>
        <v>-16</v>
      </c>
      <c r="P16" s="80">
        <v>1</v>
      </c>
      <c r="Q16" s="55">
        <v>12</v>
      </c>
      <c r="R16" s="55"/>
      <c r="S16" s="55">
        <v>28</v>
      </c>
      <c r="T16" s="55">
        <v>17</v>
      </c>
      <c r="U16" s="55"/>
      <c r="V16" s="55"/>
      <c r="W16" s="55"/>
    </row>
    <row r="17" spans="1:23" ht="12.75">
      <c r="A17" s="55"/>
      <c r="B17" s="52"/>
      <c r="C17" s="96"/>
      <c r="D17" s="97">
        <f>SUM(D5:D16)</f>
        <v>312</v>
      </c>
      <c r="E17" s="97">
        <v>2205</v>
      </c>
      <c r="F17" s="97">
        <v>2686.9</v>
      </c>
      <c r="G17" s="97">
        <f>SUM(G5:G16)</f>
        <v>0</v>
      </c>
      <c r="H17" s="97">
        <f>SUM(H5:H16)</f>
        <v>0</v>
      </c>
      <c r="I17" s="97">
        <f>SUM(I5:I16)</f>
        <v>0</v>
      </c>
      <c r="J17" s="97">
        <f>SUM(J5:J16)</f>
        <v>0</v>
      </c>
      <c r="K17" s="97">
        <f>SUM(K5:K16)</f>
        <v>0</v>
      </c>
      <c r="L17" s="97">
        <f>SUM(L5:L16)</f>
        <v>0</v>
      </c>
      <c r="M17" s="97">
        <f>SUM(M5:M16)</f>
        <v>312</v>
      </c>
      <c r="N17" s="96">
        <v>2686.9</v>
      </c>
      <c r="O17" s="96">
        <v>2205</v>
      </c>
      <c r="P17" s="96"/>
      <c r="Q17" s="55"/>
      <c r="R17" s="55"/>
      <c r="S17" s="55"/>
      <c r="T17" s="55"/>
      <c r="U17" s="55"/>
      <c r="V17" s="55"/>
      <c r="W17" s="55"/>
    </row>
    <row r="18" spans="1:23" ht="12.75">
      <c r="A18" s="55"/>
      <c r="B18" t="s">
        <v>109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ht="12.75">
      <c r="A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</row>
  </sheetData>
  <sheetProtection selectLockedCells="1" selectUnlockedCells="1"/>
  <mergeCells count="10">
    <mergeCell ref="B2:P2"/>
    <mergeCell ref="B3:B4"/>
    <mergeCell ref="C3:C4"/>
    <mergeCell ref="D3:F3"/>
    <mergeCell ref="G3:I3"/>
    <mergeCell ref="J3:L3"/>
    <mergeCell ref="M3:M4"/>
    <mergeCell ref="N3:N4"/>
    <mergeCell ref="O3:O4"/>
    <mergeCell ref="P3:P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C1">
      <selection activeCell="C11" sqref="C11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1.57421875" style="0" customWidth="1"/>
    <col min="4" max="4" width="6.28125" style="0" customWidth="1"/>
    <col min="5" max="5" width="8.00390625" style="0" customWidth="1"/>
    <col min="7" max="7" width="8.57421875" style="0" customWidth="1"/>
    <col min="8" max="8" width="7.140625" style="0" customWidth="1"/>
    <col min="10" max="10" width="6.710937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9.00390625" style="0" hidden="1" customWidth="1"/>
    <col min="18" max="18" width="13.421875" style="0" customWidth="1"/>
    <col min="19" max="20" width="9.00390625" style="0" hidden="1" customWidth="1"/>
    <col min="23" max="23" width="12.7109375" style="0" customWidth="1"/>
  </cols>
  <sheetData>
    <row r="1" ht="13.5">
      <c r="A1" s="55"/>
    </row>
    <row r="2" spans="1:16" ht="54" customHeight="1">
      <c r="A2" s="55"/>
      <c r="B2" s="56" t="s">
        <v>110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3" ht="16.5" customHeight="1">
      <c r="A3" s="55"/>
      <c r="B3" s="57" t="s">
        <v>71</v>
      </c>
      <c r="C3" s="58" t="s">
        <v>3</v>
      </c>
      <c r="D3" s="59" t="s">
        <v>111</v>
      </c>
      <c r="E3" s="59"/>
      <c r="F3" s="59"/>
      <c r="G3" s="60" t="s">
        <v>112</v>
      </c>
      <c r="H3" s="60"/>
      <c r="I3" s="60"/>
      <c r="J3" s="59" t="s">
        <v>113</v>
      </c>
      <c r="K3" s="59"/>
      <c r="L3" s="59"/>
      <c r="M3" s="108" t="s">
        <v>107</v>
      </c>
      <c r="N3" s="63" t="s">
        <v>78</v>
      </c>
      <c r="O3" s="64" t="s">
        <v>108</v>
      </c>
      <c r="P3" s="60" t="s">
        <v>79</v>
      </c>
      <c r="Q3" s="65" t="s">
        <v>80</v>
      </c>
      <c r="R3" s="55"/>
      <c r="S3" s="65" t="s">
        <v>81</v>
      </c>
      <c r="T3" s="65" t="s">
        <v>82</v>
      </c>
      <c r="U3" s="55"/>
      <c r="V3" s="55"/>
      <c r="W3" s="55"/>
    </row>
    <row r="4" spans="1:23" ht="21">
      <c r="A4" s="55"/>
      <c r="B4" s="57"/>
      <c r="C4" s="58"/>
      <c r="D4" s="66" t="s">
        <v>83</v>
      </c>
      <c r="E4" s="67" t="s">
        <v>84</v>
      </c>
      <c r="F4" s="67" t="s">
        <v>85</v>
      </c>
      <c r="G4" s="68" t="s">
        <v>83</v>
      </c>
      <c r="H4" s="67" t="s">
        <v>84</v>
      </c>
      <c r="I4" s="69" t="s">
        <v>85</v>
      </c>
      <c r="J4" s="66" t="s">
        <v>83</v>
      </c>
      <c r="K4" s="67" t="s">
        <v>84</v>
      </c>
      <c r="L4" s="67" t="s">
        <v>85</v>
      </c>
      <c r="M4" s="108"/>
      <c r="N4" s="63"/>
      <c r="O4" s="64"/>
      <c r="P4" s="60"/>
      <c r="Q4" s="65"/>
      <c r="R4" s="55"/>
      <c r="S4" s="65"/>
      <c r="T4" s="65"/>
      <c r="U4" s="55"/>
      <c r="V4" s="55"/>
      <c r="W4" s="55"/>
    </row>
    <row r="5" spans="1:23" ht="18.75">
      <c r="A5" s="55"/>
      <c r="B5" s="71" t="s">
        <v>86</v>
      </c>
      <c r="C5" s="14" t="s">
        <v>17</v>
      </c>
      <c r="D5" s="109">
        <v>43.5</v>
      </c>
      <c r="E5" s="73">
        <v>91</v>
      </c>
      <c r="F5" s="73">
        <v>91</v>
      </c>
      <c r="G5" s="109">
        <f>'SO+NE spolu '!M5</f>
        <v>22</v>
      </c>
      <c r="H5" s="73">
        <f>'SO+NE spolu '!O5</f>
        <v>284</v>
      </c>
      <c r="I5" s="74">
        <f>'SO+NE spolu '!N5</f>
        <v>307.6</v>
      </c>
      <c r="J5" s="75"/>
      <c r="K5" s="73"/>
      <c r="L5" s="76"/>
      <c r="M5" s="99">
        <f aca="true" t="shared" si="0" ref="M5:M12">SUM(D5,G5,J5,)</f>
        <v>65.5</v>
      </c>
      <c r="N5" s="100">
        <f aca="true" t="shared" si="1" ref="N5:N16">F5+I5+L5</f>
        <v>398.6</v>
      </c>
      <c r="O5" s="101">
        <f aca="true" t="shared" si="2" ref="O5:O16">E5+H5+K5</f>
        <v>375</v>
      </c>
      <c r="P5" s="80">
        <v>4</v>
      </c>
      <c r="Q5">
        <v>44</v>
      </c>
      <c r="R5" s="55"/>
      <c r="S5" s="55">
        <v>18</v>
      </c>
      <c r="T5" s="55">
        <v>27</v>
      </c>
      <c r="U5" s="55"/>
      <c r="V5" s="55"/>
      <c r="W5" s="55"/>
    </row>
    <row r="6" spans="1:23" ht="18.75">
      <c r="A6" s="55"/>
      <c r="B6" s="81" t="s">
        <v>87</v>
      </c>
      <c r="C6" s="27" t="s">
        <v>19</v>
      </c>
      <c r="D6" s="109">
        <v>48</v>
      </c>
      <c r="E6" s="73">
        <v>64</v>
      </c>
      <c r="F6" s="73">
        <v>64</v>
      </c>
      <c r="G6" s="109">
        <f>'SO+NE spolu '!M6</f>
        <v>28</v>
      </c>
      <c r="H6" s="73">
        <f>'SO+NE spolu '!O6</f>
        <v>139</v>
      </c>
      <c r="I6" s="74">
        <f>'SO+NE spolu '!N6</f>
        <v>177.5</v>
      </c>
      <c r="J6" s="75"/>
      <c r="K6" s="73"/>
      <c r="L6" s="76"/>
      <c r="M6" s="99">
        <f t="shared" si="0"/>
        <v>76</v>
      </c>
      <c r="N6" s="100">
        <f t="shared" si="1"/>
        <v>241.5</v>
      </c>
      <c r="O6" s="101">
        <f t="shared" si="2"/>
        <v>203</v>
      </c>
      <c r="P6" s="88">
        <v>8</v>
      </c>
      <c r="Q6" s="87">
        <v>30</v>
      </c>
      <c r="R6" s="55"/>
      <c r="S6" s="55">
        <v>23</v>
      </c>
      <c r="T6" s="55">
        <v>11</v>
      </c>
      <c r="U6" s="55"/>
      <c r="V6" s="55"/>
      <c r="W6" s="55"/>
    </row>
    <row r="7" spans="1:23" ht="18.75">
      <c r="A7" s="55"/>
      <c r="B7" s="81" t="s">
        <v>88</v>
      </c>
      <c r="C7" s="27" t="s">
        <v>114</v>
      </c>
      <c r="D7" s="109">
        <v>42.5</v>
      </c>
      <c r="E7" s="73">
        <v>68</v>
      </c>
      <c r="F7" s="73">
        <v>68</v>
      </c>
      <c r="G7" s="109">
        <f>'SO+NE spolu '!M7</f>
        <v>23</v>
      </c>
      <c r="H7" s="73">
        <f>'SO+NE spolu '!O7</f>
        <v>220</v>
      </c>
      <c r="I7" s="74">
        <f>'SO+NE spolu '!N7</f>
        <v>258.5</v>
      </c>
      <c r="J7" s="75"/>
      <c r="K7" s="73"/>
      <c r="L7" s="76"/>
      <c r="M7" s="99">
        <f t="shared" si="0"/>
        <v>65.5</v>
      </c>
      <c r="N7" s="100">
        <f t="shared" si="1"/>
        <v>326.5</v>
      </c>
      <c r="O7" s="101">
        <f t="shared" si="2"/>
        <v>288</v>
      </c>
      <c r="P7" s="88">
        <v>5</v>
      </c>
      <c r="Q7" s="55">
        <v>23</v>
      </c>
      <c r="R7" s="55"/>
      <c r="S7" s="55">
        <v>23</v>
      </c>
      <c r="T7" s="55">
        <v>5</v>
      </c>
      <c r="U7" s="55"/>
      <c r="V7" s="55"/>
      <c r="W7" s="55"/>
    </row>
    <row r="8" spans="1:23" ht="18.75">
      <c r="A8" s="55"/>
      <c r="B8" s="81" t="s">
        <v>89</v>
      </c>
      <c r="C8" s="27" t="s">
        <v>23</v>
      </c>
      <c r="D8" s="109">
        <v>18.5</v>
      </c>
      <c r="E8" s="73">
        <v>125</v>
      </c>
      <c r="F8" s="73">
        <v>125</v>
      </c>
      <c r="G8" s="109">
        <f>'SO+NE spolu '!M8</f>
        <v>12</v>
      </c>
      <c r="H8" s="73">
        <f>'SO+NE spolu '!O8</f>
        <v>275</v>
      </c>
      <c r="I8" s="74">
        <f>'SO+NE spolu '!N8</f>
        <v>335</v>
      </c>
      <c r="J8" s="75"/>
      <c r="K8" s="73"/>
      <c r="L8" s="76"/>
      <c r="M8" s="99">
        <f t="shared" si="0"/>
        <v>30.5</v>
      </c>
      <c r="N8" s="100">
        <f t="shared" si="1"/>
        <v>460</v>
      </c>
      <c r="O8" s="101">
        <f t="shared" si="2"/>
        <v>400</v>
      </c>
      <c r="P8" s="88">
        <v>1</v>
      </c>
      <c r="Q8" s="55">
        <v>26</v>
      </c>
      <c r="R8" s="55"/>
      <c r="S8" s="55">
        <v>23</v>
      </c>
      <c r="T8" s="55">
        <v>27</v>
      </c>
      <c r="U8" s="55"/>
      <c r="V8" s="55"/>
      <c r="W8" s="55"/>
    </row>
    <row r="9" spans="1:23" ht="18.75">
      <c r="A9" s="55"/>
      <c r="B9" s="81" t="s">
        <v>90</v>
      </c>
      <c r="C9" s="27" t="s">
        <v>25</v>
      </c>
      <c r="D9" s="109">
        <v>45.5</v>
      </c>
      <c r="E9" s="73">
        <v>73</v>
      </c>
      <c r="F9" s="73">
        <v>73</v>
      </c>
      <c r="G9" s="109">
        <f>'SO+NE spolu '!M9</f>
        <v>33</v>
      </c>
      <c r="H9" s="73">
        <f>'SO+NE spolu '!O9</f>
        <v>156</v>
      </c>
      <c r="I9" s="74">
        <f>'SO+NE spolu '!N9</f>
        <v>187.89999999999998</v>
      </c>
      <c r="J9" s="75"/>
      <c r="K9" s="73"/>
      <c r="L9" s="76"/>
      <c r="M9" s="99">
        <f t="shared" si="0"/>
        <v>78.5</v>
      </c>
      <c r="N9" s="100">
        <f t="shared" si="1"/>
        <v>260.9</v>
      </c>
      <c r="O9" s="101">
        <f t="shared" si="2"/>
        <v>229</v>
      </c>
      <c r="P9" s="88">
        <v>9</v>
      </c>
      <c r="Q9" s="55">
        <v>24</v>
      </c>
      <c r="R9" s="55"/>
      <c r="S9" s="55">
        <v>12</v>
      </c>
      <c r="T9" s="55">
        <v>14</v>
      </c>
      <c r="U9" s="55"/>
      <c r="V9" s="55"/>
      <c r="W9" s="55"/>
    </row>
    <row r="10" spans="1:23" ht="18.75">
      <c r="A10" s="55"/>
      <c r="B10" s="81" t="s">
        <v>91</v>
      </c>
      <c r="C10" s="27" t="s">
        <v>27</v>
      </c>
      <c r="D10" s="109">
        <v>33.5</v>
      </c>
      <c r="E10" s="73">
        <v>79</v>
      </c>
      <c r="F10" s="73">
        <v>79</v>
      </c>
      <c r="G10" s="109">
        <f>'SO+NE spolu '!M10</f>
        <v>12</v>
      </c>
      <c r="H10" s="73">
        <f>'SO+NE spolu '!O10</f>
        <v>285</v>
      </c>
      <c r="I10" s="74">
        <f>'SO+NE spolu '!N10</f>
        <v>352.8</v>
      </c>
      <c r="J10" s="75"/>
      <c r="K10" s="73"/>
      <c r="L10" s="76"/>
      <c r="M10" s="99">
        <f t="shared" si="0"/>
        <v>45.5</v>
      </c>
      <c r="N10" s="100">
        <f t="shared" si="1"/>
        <v>431.8</v>
      </c>
      <c r="O10" s="101">
        <f t="shared" si="2"/>
        <v>364</v>
      </c>
      <c r="P10" s="88">
        <v>2</v>
      </c>
      <c r="Q10" s="55">
        <v>27</v>
      </c>
      <c r="R10" s="55"/>
      <c r="S10" s="55">
        <v>47</v>
      </c>
      <c r="T10" s="55">
        <v>5</v>
      </c>
      <c r="U10" s="55"/>
      <c r="V10" s="55"/>
      <c r="W10" s="55"/>
    </row>
    <row r="11" spans="1:23" ht="18.75">
      <c r="A11" s="55"/>
      <c r="B11" s="81" t="s">
        <v>92</v>
      </c>
      <c r="C11" s="27" t="s">
        <v>29</v>
      </c>
      <c r="D11" s="109">
        <v>47</v>
      </c>
      <c r="E11" s="73">
        <v>62</v>
      </c>
      <c r="F11" s="73">
        <v>62</v>
      </c>
      <c r="G11" s="109">
        <f>'SO+NE spolu '!M11</f>
        <v>15</v>
      </c>
      <c r="H11" s="73">
        <f>'SO+NE spolu '!O11</f>
        <v>229</v>
      </c>
      <c r="I11" s="74">
        <f>'SO+NE spolu '!N11</f>
        <v>322.4</v>
      </c>
      <c r="J11" s="75"/>
      <c r="K11" s="73"/>
      <c r="L11" s="76"/>
      <c r="M11" s="99">
        <f t="shared" si="0"/>
        <v>62</v>
      </c>
      <c r="N11" s="100">
        <f t="shared" si="1"/>
        <v>384.4</v>
      </c>
      <c r="O11" s="101">
        <f t="shared" si="2"/>
        <v>291</v>
      </c>
      <c r="P11" s="88">
        <v>3</v>
      </c>
      <c r="Q11" s="55">
        <v>7</v>
      </c>
      <c r="R11" s="55"/>
      <c r="S11" s="55">
        <v>18</v>
      </c>
      <c r="T11" s="55">
        <v>6</v>
      </c>
      <c r="U11" s="55"/>
      <c r="V11" s="55"/>
      <c r="W11" s="55"/>
    </row>
    <row r="12" spans="1:23" ht="18.75">
      <c r="A12" s="55"/>
      <c r="B12" s="81" t="s">
        <v>93</v>
      </c>
      <c r="C12" s="27" t="s">
        <v>31</v>
      </c>
      <c r="D12" s="109">
        <v>57.5</v>
      </c>
      <c r="E12" s="73">
        <v>44</v>
      </c>
      <c r="F12" s="73">
        <v>44</v>
      </c>
      <c r="G12" s="109">
        <f>'SO+NE spolu '!M12</f>
        <v>32</v>
      </c>
      <c r="H12" s="73">
        <f>'SO+NE spolu '!O12</f>
        <v>165</v>
      </c>
      <c r="I12" s="74">
        <f>'SO+NE spolu '!N12</f>
        <v>201.5</v>
      </c>
      <c r="J12" s="75"/>
      <c r="K12" s="73"/>
      <c r="L12" s="76"/>
      <c r="M12" s="99">
        <f t="shared" si="0"/>
        <v>89.5</v>
      </c>
      <c r="N12" s="100">
        <f t="shared" si="1"/>
        <v>245.5</v>
      </c>
      <c r="O12" s="101">
        <f t="shared" si="2"/>
        <v>209</v>
      </c>
      <c r="P12" s="88">
        <v>10</v>
      </c>
      <c r="Q12" s="55">
        <v>11</v>
      </c>
      <c r="R12" s="55"/>
      <c r="S12" s="55">
        <v>23</v>
      </c>
      <c r="T12" s="55">
        <v>16</v>
      </c>
      <c r="U12" s="55"/>
      <c r="V12" s="55"/>
      <c r="W12" s="55"/>
    </row>
    <row r="13" spans="1:23" ht="18.75">
      <c r="A13" s="55"/>
      <c r="B13" s="81" t="s">
        <v>94</v>
      </c>
      <c r="C13" s="27" t="s">
        <v>33</v>
      </c>
      <c r="D13" s="109" t="s">
        <v>115</v>
      </c>
      <c r="E13" s="73">
        <v>52</v>
      </c>
      <c r="F13" s="73">
        <v>52</v>
      </c>
      <c r="G13" s="109">
        <f>'SO+NE spolu '!M13</f>
        <v>21</v>
      </c>
      <c r="H13" s="73">
        <f>'SO+NE spolu '!O13</f>
        <v>209</v>
      </c>
      <c r="I13" s="74">
        <f>'SO+NE spolu '!N13</f>
        <v>258.8</v>
      </c>
      <c r="J13" s="75"/>
      <c r="K13" s="73"/>
      <c r="L13" s="76"/>
      <c r="M13" s="99">
        <v>75.5</v>
      </c>
      <c r="N13" s="100">
        <f t="shared" si="1"/>
        <v>310.8</v>
      </c>
      <c r="O13" s="101">
        <f t="shared" si="2"/>
        <v>261</v>
      </c>
      <c r="P13" s="88">
        <v>7</v>
      </c>
      <c r="Q13" s="55">
        <v>32</v>
      </c>
      <c r="R13" s="55"/>
      <c r="S13" s="55">
        <v>30</v>
      </c>
      <c r="T13" s="55">
        <v>16</v>
      </c>
      <c r="U13" s="55"/>
      <c r="V13" s="55"/>
      <c r="W13" s="55"/>
    </row>
    <row r="14" spans="1:23" ht="18.75">
      <c r="A14" s="55"/>
      <c r="B14" s="81" t="s">
        <v>95</v>
      </c>
      <c r="C14" s="27" t="s">
        <v>35</v>
      </c>
      <c r="D14" s="109">
        <v>49.5</v>
      </c>
      <c r="E14" s="73">
        <v>74</v>
      </c>
      <c r="F14" s="73">
        <v>74</v>
      </c>
      <c r="G14" s="109">
        <f>'SO+NE spolu '!M14</f>
        <v>22</v>
      </c>
      <c r="H14" s="73">
        <f>'SO+NE spolu '!O14</f>
        <v>243</v>
      </c>
      <c r="I14" s="74">
        <f>'SO+NE spolu '!N14</f>
        <v>284.90000000000003</v>
      </c>
      <c r="J14" s="75"/>
      <c r="K14" s="73"/>
      <c r="L14" s="76"/>
      <c r="M14" s="99">
        <f aca="true" t="shared" si="3" ref="M14:M16">SUM(D14,G14,J14,)</f>
        <v>71.5</v>
      </c>
      <c r="N14" s="100">
        <f t="shared" si="1"/>
        <v>358.90000000000003</v>
      </c>
      <c r="O14" s="101">
        <f t="shared" si="2"/>
        <v>317</v>
      </c>
      <c r="P14" s="88">
        <v>6</v>
      </c>
      <c r="Q14" s="55">
        <v>18</v>
      </c>
      <c r="R14" s="55"/>
      <c r="S14" s="55">
        <v>19</v>
      </c>
      <c r="T14" s="55">
        <v>28</v>
      </c>
      <c r="U14" s="55"/>
      <c r="V14" s="55"/>
      <c r="W14" s="55"/>
    </row>
    <row r="15" spans="1:23" ht="18.75" hidden="1">
      <c r="A15" s="55"/>
      <c r="B15" s="81" t="s">
        <v>96</v>
      </c>
      <c r="C15" s="27"/>
      <c r="D15" s="109">
        <f>'SO+NE spolu '!M15</f>
        <v>46</v>
      </c>
      <c r="E15" s="73">
        <f>'SO+NE spolu '!O15</f>
        <v>-16</v>
      </c>
      <c r="F15" s="74">
        <f>'SO+NE spolu '!N15</f>
        <v>-16</v>
      </c>
      <c r="G15" s="109">
        <f>'SO+NE spolu '!M15</f>
        <v>46</v>
      </c>
      <c r="H15" s="73">
        <f>'SO+NE spolu '!O15</f>
        <v>-16</v>
      </c>
      <c r="I15" s="74">
        <f>'SO+NE spolu '!N15</f>
        <v>-16</v>
      </c>
      <c r="J15" s="75"/>
      <c r="K15" s="73"/>
      <c r="L15" s="76"/>
      <c r="M15" s="104">
        <f t="shared" si="3"/>
        <v>92</v>
      </c>
      <c r="N15" s="100">
        <f t="shared" si="1"/>
        <v>-32</v>
      </c>
      <c r="O15" s="101">
        <f t="shared" si="2"/>
        <v>-32</v>
      </c>
      <c r="P15" s="88"/>
      <c r="Q15" s="55">
        <v>39</v>
      </c>
      <c r="R15" s="55"/>
      <c r="S15" s="55">
        <v>18</v>
      </c>
      <c r="T15" s="55">
        <v>19</v>
      </c>
      <c r="U15" s="55"/>
      <c r="V15" s="55"/>
      <c r="W15" s="55"/>
    </row>
    <row r="16" spans="1:23" ht="18.75" hidden="1">
      <c r="A16" s="55"/>
      <c r="B16" s="89" t="s">
        <v>97</v>
      </c>
      <c r="C16" s="42"/>
      <c r="D16" s="109">
        <f>'SO+NE spolu '!M16</f>
        <v>46</v>
      </c>
      <c r="E16" s="73">
        <f>'SO+NE spolu '!O16</f>
        <v>-16</v>
      </c>
      <c r="F16" s="74">
        <f>'SO+NE spolu '!N16</f>
        <v>-16</v>
      </c>
      <c r="G16" s="109">
        <f>'SO+NE spolu '!M16</f>
        <v>46</v>
      </c>
      <c r="H16" s="73">
        <f>'SO+NE spolu '!O16</f>
        <v>-16</v>
      </c>
      <c r="I16" s="74">
        <f>'SO+NE spolu '!N16</f>
        <v>-16</v>
      </c>
      <c r="J16" s="75"/>
      <c r="K16" s="73"/>
      <c r="L16" s="76"/>
      <c r="M16" s="107">
        <f t="shared" si="3"/>
        <v>92</v>
      </c>
      <c r="N16" s="100">
        <f t="shared" si="1"/>
        <v>-32</v>
      </c>
      <c r="O16" s="101">
        <f t="shared" si="2"/>
        <v>-32</v>
      </c>
      <c r="P16" s="95"/>
      <c r="Q16" s="55">
        <v>12</v>
      </c>
      <c r="R16" s="55"/>
      <c r="S16" s="55">
        <v>28</v>
      </c>
      <c r="T16" s="55">
        <v>17</v>
      </c>
      <c r="U16" s="55"/>
      <c r="V16" s="55"/>
      <c r="W16" s="55"/>
    </row>
    <row r="17" spans="1:23" ht="14.25">
      <c r="A17" s="55"/>
      <c r="B17" s="52"/>
      <c r="C17" s="96"/>
      <c r="D17" s="97"/>
      <c r="E17" s="97">
        <v>732</v>
      </c>
      <c r="F17" s="97">
        <v>732</v>
      </c>
      <c r="G17" s="97"/>
      <c r="H17" s="97">
        <v>2205</v>
      </c>
      <c r="I17" s="97">
        <v>2686.9</v>
      </c>
      <c r="J17" s="97">
        <f>SUM(J5:J16)</f>
        <v>0</v>
      </c>
      <c r="K17" s="97">
        <f>SUM(K5:K16)</f>
        <v>0</v>
      </c>
      <c r="L17" s="97">
        <f>SUM(L5:L16)</f>
        <v>0</v>
      </c>
      <c r="M17" s="97">
        <f>SUM(M5:M16)</f>
        <v>844</v>
      </c>
      <c r="N17" s="96">
        <f>SUM(N5:N16)</f>
        <v>3354.9</v>
      </c>
      <c r="O17" s="96">
        <v>2937</v>
      </c>
      <c r="P17" s="96"/>
      <c r="Q17" s="55"/>
      <c r="R17" s="55"/>
      <c r="S17" s="55"/>
      <c r="T17" s="55"/>
      <c r="U17" s="55"/>
      <c r="V17" s="55"/>
      <c r="W17" s="55"/>
    </row>
    <row r="18" spans="1:23" ht="12.75">
      <c r="A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</row>
    <row r="19" spans="1:23" ht="12.75">
      <c r="A19" s="55"/>
      <c r="C19" s="55" t="s">
        <v>109</v>
      </c>
      <c r="D19" s="55"/>
      <c r="E19" s="55" t="s">
        <v>101</v>
      </c>
      <c r="F19" s="55"/>
      <c r="G19" s="55"/>
      <c r="H19" s="55"/>
      <c r="I19" s="55" t="s">
        <v>116</v>
      </c>
      <c r="J19" s="55"/>
      <c r="K19" s="55"/>
      <c r="L19" s="55"/>
      <c r="M19" s="55" t="s">
        <v>117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</row>
  </sheetData>
  <sheetProtection selectLockedCells="1" selectUnlockedCells="1"/>
  <mergeCells count="10">
    <mergeCell ref="B2:P2"/>
    <mergeCell ref="B3:B4"/>
    <mergeCell ref="C3:C4"/>
    <mergeCell ref="D3:F3"/>
    <mergeCell ref="G3:I3"/>
    <mergeCell ref="J3:L3"/>
    <mergeCell ref="M3:M4"/>
    <mergeCell ref="N3:N4"/>
    <mergeCell ref="O3:O4"/>
    <mergeCell ref="P3:P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/>
  <cp:lastPrinted>2016-06-02T10:35:39Z</cp:lastPrinted>
  <dcterms:created xsi:type="dcterms:W3CDTF">2013-01-10T11:46:53Z</dcterms:created>
  <dcterms:modified xsi:type="dcterms:W3CDTF">2023-08-27T10:47:56Z</dcterms:modified>
  <cp:category/>
  <cp:version/>
  <cp:contentType/>
  <cp:contentStatus/>
  <cp:revision>11</cp:revision>
</cp:coreProperties>
</file>