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88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<sst xmlns="http://schemas.openxmlformats.org/spreadsheetml/2006/main" count="443" uniqueCount="110">
  <si>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</si>
  <si>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</si>
  <si>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</si>
  <si>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</si>
  <si>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</si>
  <si>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</si>
  <si>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</si>
  <si>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</si>
  <si>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</si>
  <si>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</si>
  <si>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</si>
  <si>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</si>
  <si>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</si>
  <si>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</si>
  <si>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</si>
  <si>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</si>
  <si>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</si>
  <si>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</si>
  <si>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</si>
  <si>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</si>
  <si>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</si>
  <si>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</si>
  <si>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</si>
  <si>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</si>
  <si>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</si>
  <si>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</si>
  <si>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</si>
  <si>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</si>
  <si>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</si>
  <si>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</si>
  <si>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</si>
  <si>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</si>
  <si>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</si>
  <si>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</si>
  <si>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</si>
  <si>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</si>
  <si>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</si>
  <si>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</si>
  <si>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</si>
  <si>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</si>
  <si>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</si>
  <si>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</si>
  <si>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</si>
  <si>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</si>
  <si>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</si>
  <si>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</si>
  <si>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</si>
  <si>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</si>
  <si>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</si>
  <si>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</si>
  <si>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</si>
  <si>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 xml:space="preserve">5+6.preteky </t>
  </si>
  <si>
    <t xml:space="preserve">3+4. preteky  </t>
  </si>
  <si>
    <t>B.Bystrica A</t>
  </si>
  <si>
    <t>B.Bystrica B</t>
  </si>
  <si>
    <t>Humenné B</t>
  </si>
  <si>
    <t>Púchov</t>
  </si>
  <si>
    <t>Ružomberok</t>
  </si>
  <si>
    <t xml:space="preserve">1+2. preteky  </t>
  </si>
  <si>
    <t>LRU - Prívlač 2. liga  CELKOM   2023</t>
  </si>
  <si>
    <t xml:space="preserve">2.liga Prívlač sektor A  SOBOTA                                                                                                                                                                              </t>
  </si>
  <si>
    <t>Bardejov</t>
  </si>
  <si>
    <t>Námestovo</t>
  </si>
  <si>
    <t>Vranov n/T. B</t>
  </si>
  <si>
    <t>Žilina</t>
  </si>
  <si>
    <t xml:space="preserve">2.liga prívlač sektor B   SOBOTA                                                                                                                                                               </t>
  </si>
  <si>
    <t xml:space="preserve">2. liga prívlač sektor C  SOBOTA                                                                                                                                                                   </t>
  </si>
  <si>
    <t xml:space="preserve">2. liga prívlač sektor D  SOBOTA                                                                                                                                                                 </t>
  </si>
  <si>
    <t xml:space="preserve">LRU Prívlač  Celkovo  2 . liga SOBOTA  </t>
  </si>
  <si>
    <t xml:space="preserve">LRU prívlač  2. liga NEDEĽA CELKOM   </t>
  </si>
  <si>
    <t xml:space="preserve">2. liga  prívlač sektor D   NEDEĽA                                                                                                                                                                             </t>
  </si>
  <si>
    <t xml:space="preserve">2. liga prívlač   sektor C NEDEĽA                                                                                                                                                                   </t>
  </si>
  <si>
    <t>Viktor Kováč</t>
  </si>
  <si>
    <t>Andrej Šagát</t>
  </si>
  <si>
    <t>Andrej Tkáč</t>
  </si>
  <si>
    <t>Matej Sorokáč</t>
  </si>
  <si>
    <t>Matián Kosmeľ</t>
  </si>
  <si>
    <t>Pavol Kadlec</t>
  </si>
  <si>
    <t>Peter Líška</t>
  </si>
  <si>
    <t>Ján Hlavatý</t>
  </si>
  <si>
    <t>Marek Patráš</t>
  </si>
  <si>
    <t>Peter Ondrejka</t>
  </si>
  <si>
    <t>Peter Ďurana</t>
  </si>
  <si>
    <t>Vladimír Chaľ</t>
  </si>
  <si>
    <t>Marián Kavoň</t>
  </si>
  <si>
    <t>Adam Kadlec</t>
  </si>
  <si>
    <t>Juraj Líška</t>
  </si>
  <si>
    <t>Lukáš Neubauer</t>
  </si>
  <si>
    <t>Michal Zošiak</t>
  </si>
  <si>
    <t>Jakub Tadesse</t>
  </si>
  <si>
    <t>Veronika Hromňáková</t>
  </si>
  <si>
    <t>Ján Smorada</t>
  </si>
  <si>
    <t>Miroslav Luhový</t>
  </si>
  <si>
    <t>Ľubomír Líška</t>
  </si>
  <si>
    <t>Jakub Lukič</t>
  </si>
  <si>
    <t>Radoslav Lichý</t>
  </si>
  <si>
    <t>Samuel Vitásek</t>
  </si>
  <si>
    <t>Ľubomír Fedor</t>
  </si>
  <si>
    <t>Peter Bedri</t>
  </si>
  <si>
    <t>Marek Smorada</t>
  </si>
  <si>
    <t>Viktor Blaho</t>
  </si>
  <si>
    <t>Matej Rosiar</t>
  </si>
  <si>
    <t>Vladimír Cháľ</t>
  </si>
  <si>
    <t>Marián Kosmeľ</t>
  </si>
  <si>
    <t xml:space="preserve">2 .liga prívlač  sektor A  NEDEĽA                                                                                                                                                                             </t>
  </si>
  <si>
    <t xml:space="preserve">2.liga prívlač  sektor B  NEDEĽA                                                                                                                                                                       </t>
  </si>
  <si>
    <t>LRU prívlač  2. Liga   SO+NE  2.dvojkolo</t>
  </si>
  <si>
    <t>HR: Pavol Kubiš</t>
  </si>
  <si>
    <t>Garant: Pavol Kadlec</t>
  </si>
  <si>
    <t>Riaditeľ: Matej Sorokáč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</si>
</sst>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4" fontId="29" fillId="7" borderId="42" xfId="0" applyNumberFormat="1" applyFont="1" applyFill="1" applyBorder="1" applyAlignment="1">
      <alignment horizontal="center" vertical="center" wrapText="1"/>
    </xf>
    <xf numFmtId="174" fontId="29" fillId="7" borderId="43" xfId="0" applyNumberFormat="1" applyFont="1" applyFill="1" applyBorder="1" applyAlignment="1">
      <alignment horizontal="center" vertical="center" wrapText="1"/>
    </xf>
    <xf numFmtId="174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9" fillId="26" borderId="61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48" xfId="0" applyFont="1" applyFill="1" applyBorder="1" applyAlignment="1">
      <alignment horizontal="center" vertical="center"/>
    </xf>
    <xf numFmtId="0" fontId="30" fillId="27" borderId="52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/>
    </xf>
    <xf numFmtId="0" fontId="21" fillId="29" borderId="48" xfId="0" applyFont="1" applyFill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21" fillId="29" borderId="36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174" fontId="21" fillId="0" borderId="36" xfId="0" applyNumberFormat="1" applyFont="1" applyBorder="1" applyAlignment="1">
      <alignment horizontal="center" vertical="center" wrapText="1"/>
    </xf>
    <xf numFmtId="174" fontId="21" fillId="0" borderId="34" xfId="0" applyNumberFormat="1" applyFont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9" fillId="25" borderId="62" xfId="0" applyFont="1" applyFill="1" applyBorder="1" applyAlignment="1">
      <alignment horizontal="center" vertical="center" wrapText="1"/>
    </xf>
    <xf numFmtId="0" fontId="19" fillId="25" borderId="6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25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 wrapText="1"/>
    </xf>
    <xf numFmtId="0" fontId="21" fillId="29" borderId="67" xfId="0" applyFont="1" applyFill="1" applyBorder="1" applyAlignment="1">
      <alignment horizontal="center" vertical="center"/>
    </xf>
    <xf numFmtId="0" fontId="21" fillId="29" borderId="37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29" borderId="64" xfId="0" applyFont="1" applyFill="1" applyBorder="1" applyAlignment="1">
      <alignment horizontal="center" vertical="center"/>
    </xf>
    <xf numFmtId="0" fontId="19" fillId="29" borderId="68" xfId="0" applyFont="1" applyFill="1" applyBorder="1" applyAlignment="1">
      <alignment horizontal="center" vertical="center" wrapText="1"/>
    </xf>
    <xf numFmtId="0" fontId="19" fillId="29" borderId="45" xfId="0" applyFont="1" applyFill="1" applyBorder="1" applyAlignment="1">
      <alignment horizontal="center" vertical="center" wrapText="1"/>
    </xf>
    <xf numFmtId="0" fontId="19" fillId="29" borderId="46" xfId="0" applyFont="1" applyFill="1" applyBorder="1" applyAlignment="1">
      <alignment horizontal="center" vertical="center" wrapText="1"/>
    </xf>
    <xf numFmtId="0" fontId="19" fillId="29" borderId="47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21" fillId="24" borderId="70" xfId="0" applyFont="1" applyFill="1" applyBorder="1" applyAlignment="1">
      <alignment horizontal="center" vertical="center" wrapText="1"/>
    </xf>
    <xf numFmtId="0" fontId="21" fillId="26" borderId="67" xfId="0" applyFont="1" applyFill="1" applyBorder="1" applyAlignment="1">
      <alignment horizontal="center" vertical="center"/>
    </xf>
    <xf numFmtId="0" fontId="21" fillId="26" borderId="64" xfId="0" applyFont="1" applyFill="1" applyBorder="1" applyAlignment="1">
      <alignment horizontal="center" vertical="center"/>
    </xf>
    <xf numFmtId="0" fontId="19" fillId="26" borderId="68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6" fillId="4" borderId="70" xfId="0" applyFont="1" applyFill="1" applyBorder="1" applyAlignment="1">
      <alignment horizontal="center" vertical="center" wrapText="1"/>
    </xf>
    <xf numFmtId="0" fontId="27" fillId="10" borderId="70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8" fillId="10" borderId="70" xfId="0" applyFont="1" applyFill="1" applyBorder="1" applyAlignment="1">
      <alignment horizontal="center" vertical="center" wrapText="1"/>
    </xf>
    <xf numFmtId="174" fontId="29" fillId="7" borderId="69" xfId="0" applyNumberFormat="1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9" fillId="26" borderId="55" xfId="0" applyFont="1" applyFill="1" applyBorder="1" applyAlignment="1">
      <alignment horizontal="center" vertical="center" wrapText="1"/>
    </xf>
    <xf numFmtId="0" fontId="19" fillId="26" borderId="53" xfId="0" applyFont="1" applyFill="1" applyBorder="1" applyAlignment="1">
      <alignment horizontal="center" vertical="center" wrapText="1"/>
    </xf>
    <xf numFmtId="0" fontId="19" fillId="26" borderId="77" xfId="0" applyFont="1" applyFill="1" applyBorder="1" applyAlignment="1">
      <alignment horizontal="center" vertical="center" wrapText="1"/>
    </xf>
    <xf numFmtId="0" fontId="19" fillId="26" borderId="54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18" fillId="0" borderId="56" xfId="0" applyNumberFormat="1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 wrapText="1"/>
    </xf>
    <xf numFmtId="0" fontId="18" fillId="0" borderId="57" xfId="0" applyNumberFormat="1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18" fillId="0" borderId="58" xfId="0" applyNumberFormat="1" applyFont="1" applyFill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 wrapText="1"/>
    </xf>
    <xf numFmtId="0" fontId="26" fillId="4" borderId="54" xfId="0" applyFont="1" applyFill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25" borderId="70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6" borderId="49" xfId="0" applyFont="1" applyFill="1" applyBorder="1" applyAlignment="1">
      <alignment horizontal="center" vertical="center"/>
    </xf>
    <xf numFmtId="0" fontId="21" fillId="26" borderId="50" xfId="0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 vertical="center" wrapText="1"/>
    </xf>
    <xf numFmtId="174" fontId="0" fillId="0" borderId="48" xfId="0" applyNumberFormat="1" applyFont="1" applyBorder="1" applyAlignment="1">
      <alignment horizontal="center" vertical="center" wrapText="1"/>
    </xf>
    <xf numFmtId="174" fontId="0" fillId="0" borderId="49" xfId="0" applyNumberFormat="1" applyFont="1" applyBorder="1" applyAlignment="1">
      <alignment horizontal="center" vertical="center" wrapText="1"/>
    </xf>
    <xf numFmtId="174" fontId="0" fillId="0" borderId="5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81" xfId="0" applyFont="1" applyFill="1" applyBorder="1" applyAlignment="1">
      <alignment horizontal="center" vertical="center" wrapText="1"/>
    </xf>
    <xf numFmtId="0" fontId="21" fillId="6" borderId="82" xfId="0" applyFont="1" applyFill="1" applyBorder="1" applyAlignment="1">
      <alignment horizontal="center" vertical="center" wrapText="1"/>
    </xf>
    <xf numFmtId="0" fontId="21" fillId="6" borderId="83" xfId="0" applyFont="1" applyFill="1" applyBorder="1" applyAlignment="1">
      <alignment horizontal="center" vertical="center" wrapText="1"/>
    </xf>
    <xf numFmtId="0" fontId="18" fillId="1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9" fillId="4" borderId="85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9" fillId="4" borderId="84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9" fillId="4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0" fillId="4" borderId="87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9" fillId="4" borderId="9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9" fillId="4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9" fillId="4" borderId="88" xfId="0" applyFont="1" applyFill="1" applyBorder="1" applyAlignment="1">
      <alignment horizontal="center" vertical="center" wrapText="1"/>
    </xf>
    <xf numFmtId="0" fontId="19" fillId="4" borderId="86" xfId="0" applyFont="1" applyFill="1" applyBorder="1" applyAlignment="1">
      <alignment horizontal="center" vertical="center" wrapText="1"/>
    </xf>
    <xf numFmtId="0" fontId="19" fillId="4" borderId="91" xfId="0" applyFont="1" applyFill="1" applyBorder="1" applyAlignment="1">
      <alignment horizontal="center" vertical="center" wrapText="1"/>
    </xf>
    <xf numFmtId="0" fontId="19" fillId="4" borderId="93" xfId="0" applyFont="1" applyFill="1" applyBorder="1" applyAlignment="1">
      <alignment horizontal="center" vertical="center" wrapText="1"/>
    </xf>
    <xf numFmtId="0" fontId="19" fillId="4" borderId="95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210" t="s">
        <v>60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.75" thickBot="1">
      <c r="B3" s="211" t="s">
        <v>0</v>
      </c>
      <c r="C3" s="21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7"/>
      <c r="D4" s="18" t="s">
        <v>72</v>
      </c>
      <c r="E4" s="108" t="s">
        <v>53</v>
      </c>
      <c r="F4" s="22"/>
      <c r="G4" s="30">
        <v>26</v>
      </c>
      <c r="H4" s="31">
        <v>29</v>
      </c>
      <c r="I4" s="51">
        <f>COUNTIF(G$4:G$15,"&lt;"&amp;G4)*ROWS(G$4:G$15)+COUNTIF(H$4:H$15,"&lt;"&amp;H4)</f>
        <v>128</v>
      </c>
      <c r="J4" s="54">
        <f>IF(COUNTIF(I$4:I$15,I4)&gt;1,RANK(I4,I$4:I$15,0)+(COUNT(I$4:I$15)+1-RANK(I4,I$4:I$15,0)-RANK(I4,I$4:I$15,1))/2,RANK(I4,I$4:I$15,0)+(COUNT(I$4:I$15)+1-RANK(I4,I$4:I$15,0)-RANK(I4,I$4:I$15,1)))</f>
        <v>1</v>
      </c>
      <c r="K4" s="57">
        <v>7.7</v>
      </c>
      <c r="L4" s="31">
        <v>5</v>
      </c>
      <c r="M4" s="51">
        <f>COUNTIF(K$4:K$15,"&lt;"&amp;K4)*ROWS(K$4:K$15)+COUNTIF(L$4:L$15,"&lt;"&amp;L4)</f>
        <v>51</v>
      </c>
      <c r="N4" s="54">
        <f>IF(COUNTIF(M$4:M$15,M4)&gt;1,RANK(M4,M$4:M$15,0)+(COUNT(M$4:M$15)+1-RANK(M4,M$4:M$15,0)-RANK(M4,M$4:M$15,1))/2,RANK(M4,M$4:M$15,0)+(COUNT(M$4:M$15)+1-RANK(M4,M$4:M$15,0)-RANK(M4,M$4:M$15,1)))</f>
        <v>7</v>
      </c>
      <c r="O4" s="48">
        <f>SUM(J4,N4)</f>
        <v>8</v>
      </c>
      <c r="P4" s="206">
        <f aca="true" t="shared" si="0" ref="P4:P15">SUM(K4,G4)</f>
        <v>33.7</v>
      </c>
      <c r="Q4" s="32">
        <f aca="true" t="shared" si="1" ref="Q4:Q15">SUM(L4,H4)</f>
        <v>34</v>
      </c>
      <c r="R4" s="36">
        <f>(COUNTIF(O$4:O$15,"&gt;"&amp;O4)*ROWS(O$4:O$14)+COUNTIF(P$4:P$15,"&lt;"&amp;P4))*ROWS(O$4:O$15)+COUNTIF(Q$4:Q$15,"&lt;"&amp;Q4)</f>
        <v>1016</v>
      </c>
      <c r="S4" s="42">
        <f>IF(COUNTIF(R$4:R$15,R4)&gt;1,RANK(R4,R$4:R$15,0)+(COUNT(R$4:R$15)+1-RANK(R4,R$4:R$15,0)-RANK(R4,R$4:R$15,1))/2,RANK(R4,R$4:R$15,0)+(COUNT(R$4:R$15)+1-RANK(R4,R$4:R$15,0)-RANK(R4,R$4:R$15,1)))</f>
        <v>5</v>
      </c>
      <c r="T4" s="39">
        <v>0</v>
      </c>
    </row>
    <row r="5" spans="2:20" ht="18">
      <c r="B5" s="19"/>
      <c r="C5" s="1"/>
      <c r="D5" s="90" t="s">
        <v>73</v>
      </c>
      <c r="E5" s="109" t="s">
        <v>54</v>
      </c>
      <c r="F5" s="23"/>
      <c r="G5" s="33">
        <v>17.7</v>
      </c>
      <c r="H5" s="28">
        <v>18</v>
      </c>
      <c r="I5" s="52">
        <f aca="true" t="shared" si="2" ref="I5:I15">COUNTIF(G$4:G$15,"&lt;"&amp;G5)*ROWS(G$4:G$15)+COUNTIF(H$4:H$15,"&lt;"&amp;H5)</f>
        <v>78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58">
        <v>8.2</v>
      </c>
      <c r="L5" s="28">
        <v>8</v>
      </c>
      <c r="M5" s="52">
        <f aca="true" t="shared" si="4" ref="M5:M15">COUNTIF(K$4:K$15,"&lt;"&amp;K5)*ROWS(K$4:K$15)+COUNTIF(L$4:L$15,"&lt;"&amp;L5)</f>
        <v>65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6</v>
      </c>
      <c r="O5" s="49">
        <f aca="true" t="shared" si="6" ref="O5:O15">SUM(J5,N5)</f>
        <v>11</v>
      </c>
      <c r="P5" s="207">
        <f t="shared" si="0"/>
        <v>25.9</v>
      </c>
      <c r="Q5" s="29">
        <f t="shared" si="1"/>
        <v>26</v>
      </c>
      <c r="R5" s="37">
        <f aca="true" t="shared" si="7" ref="R5:R15">(COUNTIF(O$4:O$15,"&gt;"&amp;O5)*ROWS(O$4:O$14)+COUNTIF(P$4:P$15,"&lt;"&amp;P5))*ROWS(O$4:O$15)+COUNTIF(Q$4:Q$15,"&lt;"&amp;Q5)</f>
        <v>724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40">
        <v>0</v>
      </c>
    </row>
    <row r="6" spans="2:20" ht="18">
      <c r="B6" s="19"/>
      <c r="C6" s="1"/>
      <c r="D6" s="90" t="s">
        <v>74</v>
      </c>
      <c r="E6" s="109" t="s">
        <v>61</v>
      </c>
      <c r="F6" s="23"/>
      <c r="G6" s="33">
        <v>23.3</v>
      </c>
      <c r="H6" s="28">
        <v>18</v>
      </c>
      <c r="I6" s="52">
        <f t="shared" si="2"/>
        <v>90</v>
      </c>
      <c r="J6" s="55">
        <f t="shared" si="3"/>
        <v>4</v>
      </c>
      <c r="K6" s="58">
        <v>27.2</v>
      </c>
      <c r="L6" s="28">
        <v>37</v>
      </c>
      <c r="M6" s="52">
        <f t="shared" si="4"/>
        <v>130</v>
      </c>
      <c r="N6" s="55">
        <f t="shared" si="5"/>
        <v>1</v>
      </c>
      <c r="O6" s="49">
        <f t="shared" si="6"/>
        <v>5</v>
      </c>
      <c r="P6" s="207">
        <f t="shared" si="0"/>
        <v>50.5</v>
      </c>
      <c r="Q6" s="29">
        <f t="shared" si="1"/>
        <v>55</v>
      </c>
      <c r="R6" s="37">
        <f t="shared" si="7"/>
        <v>1595</v>
      </c>
      <c r="S6" s="43">
        <f t="shared" si="8"/>
        <v>1</v>
      </c>
      <c r="T6" s="40">
        <v>0</v>
      </c>
    </row>
    <row r="7" spans="2:20" ht="18">
      <c r="B7" s="19"/>
      <c r="C7" s="1"/>
      <c r="D7" s="90" t="s">
        <v>75</v>
      </c>
      <c r="E7" s="109" t="s">
        <v>55</v>
      </c>
      <c r="F7" s="23"/>
      <c r="G7" s="33">
        <v>10.5</v>
      </c>
      <c r="H7" s="28">
        <v>12</v>
      </c>
      <c r="I7" s="52">
        <f t="shared" si="2"/>
        <v>51</v>
      </c>
      <c r="J7" s="55">
        <f t="shared" si="3"/>
        <v>7</v>
      </c>
      <c r="K7" s="58">
        <v>19.6</v>
      </c>
      <c r="L7" s="28">
        <v>21</v>
      </c>
      <c r="M7" s="52">
        <f t="shared" si="4"/>
        <v>105</v>
      </c>
      <c r="N7" s="55">
        <f t="shared" si="5"/>
        <v>3</v>
      </c>
      <c r="O7" s="49">
        <f t="shared" si="6"/>
        <v>10</v>
      </c>
      <c r="P7" s="207">
        <f t="shared" si="0"/>
        <v>30.1</v>
      </c>
      <c r="Q7" s="29">
        <f t="shared" si="1"/>
        <v>33</v>
      </c>
      <c r="R7" s="37">
        <f t="shared" si="7"/>
        <v>871</v>
      </c>
      <c r="S7" s="43">
        <f t="shared" si="8"/>
        <v>6</v>
      </c>
      <c r="T7" s="40">
        <v>0</v>
      </c>
    </row>
    <row r="8" spans="2:20" ht="18">
      <c r="B8" s="19"/>
      <c r="C8" s="1"/>
      <c r="D8" s="90" t="s">
        <v>76</v>
      </c>
      <c r="E8" s="109" t="s">
        <v>62</v>
      </c>
      <c r="F8" s="23"/>
      <c r="G8" s="33">
        <v>25.5</v>
      </c>
      <c r="H8" s="28">
        <v>30</v>
      </c>
      <c r="I8" s="52">
        <f t="shared" si="2"/>
        <v>105</v>
      </c>
      <c r="J8" s="55">
        <f t="shared" si="3"/>
        <v>3</v>
      </c>
      <c r="K8" s="58">
        <v>10.2</v>
      </c>
      <c r="L8" s="28">
        <v>6</v>
      </c>
      <c r="M8" s="52">
        <f t="shared" si="4"/>
        <v>76</v>
      </c>
      <c r="N8" s="55">
        <f t="shared" si="5"/>
        <v>5</v>
      </c>
      <c r="O8" s="49">
        <f t="shared" si="6"/>
        <v>8</v>
      </c>
      <c r="P8" s="207">
        <f t="shared" si="0"/>
        <v>35.7</v>
      </c>
      <c r="Q8" s="29">
        <f t="shared" si="1"/>
        <v>36</v>
      </c>
      <c r="R8" s="37">
        <f t="shared" si="7"/>
        <v>1029</v>
      </c>
      <c r="S8" s="43">
        <f t="shared" si="8"/>
        <v>4</v>
      </c>
      <c r="T8" s="40">
        <v>0</v>
      </c>
    </row>
    <row r="9" spans="2:20" ht="18">
      <c r="B9" s="19"/>
      <c r="C9" s="1"/>
      <c r="D9" s="91" t="s">
        <v>77</v>
      </c>
      <c r="E9" s="109" t="s">
        <v>56</v>
      </c>
      <c r="F9" s="23"/>
      <c r="G9" s="112">
        <v>25.5</v>
      </c>
      <c r="H9" s="28">
        <v>35</v>
      </c>
      <c r="I9" s="52">
        <f t="shared" si="2"/>
        <v>106</v>
      </c>
      <c r="J9" s="55">
        <f t="shared" si="3"/>
        <v>2</v>
      </c>
      <c r="K9" s="58">
        <v>10.9</v>
      </c>
      <c r="L9" s="28">
        <v>10</v>
      </c>
      <c r="M9" s="52">
        <f t="shared" si="4"/>
        <v>90</v>
      </c>
      <c r="N9" s="55">
        <f t="shared" si="5"/>
        <v>4</v>
      </c>
      <c r="O9" s="49">
        <f t="shared" si="6"/>
        <v>6</v>
      </c>
      <c r="P9" s="207">
        <f>G9+K9</f>
        <v>36.4</v>
      </c>
      <c r="Q9" s="29">
        <f t="shared" si="1"/>
        <v>45</v>
      </c>
      <c r="R9" s="37">
        <f t="shared" si="7"/>
        <v>1438</v>
      </c>
      <c r="S9" s="43">
        <f t="shared" si="8"/>
        <v>2</v>
      </c>
      <c r="T9" s="40">
        <v>0</v>
      </c>
    </row>
    <row r="10" spans="2:20" ht="18">
      <c r="B10" s="19"/>
      <c r="C10" s="1"/>
      <c r="D10" s="90" t="s">
        <v>78</v>
      </c>
      <c r="E10" s="109" t="s">
        <v>57</v>
      </c>
      <c r="F10" s="23"/>
      <c r="G10" s="33">
        <v>15.9</v>
      </c>
      <c r="H10" s="33">
        <v>14</v>
      </c>
      <c r="I10" s="52">
        <f t="shared" si="2"/>
        <v>64</v>
      </c>
      <c r="J10" s="55">
        <f t="shared" si="3"/>
        <v>6</v>
      </c>
      <c r="K10" s="33">
        <v>21.3</v>
      </c>
      <c r="L10" s="33">
        <v>12</v>
      </c>
      <c r="M10" s="52">
        <f t="shared" si="4"/>
        <v>116</v>
      </c>
      <c r="N10" s="55">
        <f t="shared" si="5"/>
        <v>2</v>
      </c>
      <c r="O10" s="49">
        <f t="shared" si="6"/>
        <v>8</v>
      </c>
      <c r="P10" s="207">
        <f t="shared" si="0"/>
        <v>37.2</v>
      </c>
      <c r="Q10" s="29">
        <f t="shared" si="1"/>
        <v>26</v>
      </c>
      <c r="R10" s="37">
        <f t="shared" si="7"/>
        <v>1048</v>
      </c>
      <c r="S10" s="43">
        <f t="shared" si="8"/>
        <v>3</v>
      </c>
      <c r="T10" s="40">
        <v>0</v>
      </c>
    </row>
    <row r="11" spans="2:20" ht="18">
      <c r="B11" s="19"/>
      <c r="C11" s="1"/>
      <c r="D11" s="90" t="s">
        <v>79</v>
      </c>
      <c r="E11" s="109" t="s">
        <v>63</v>
      </c>
      <c r="F11" s="23"/>
      <c r="G11" s="33">
        <v>5.1</v>
      </c>
      <c r="H11" s="33">
        <v>15</v>
      </c>
      <c r="I11" s="52">
        <f t="shared" si="2"/>
        <v>41</v>
      </c>
      <c r="J11" s="55">
        <f t="shared" si="3"/>
        <v>8</v>
      </c>
      <c r="K11" s="33">
        <v>5.3</v>
      </c>
      <c r="L11" s="33">
        <v>11</v>
      </c>
      <c r="M11" s="52">
        <f t="shared" si="4"/>
        <v>43</v>
      </c>
      <c r="N11" s="55">
        <f t="shared" si="5"/>
        <v>8</v>
      </c>
      <c r="O11" s="49">
        <f t="shared" si="6"/>
        <v>16</v>
      </c>
      <c r="P11" s="207">
        <f>G11+K11</f>
        <v>10.399999999999999</v>
      </c>
      <c r="Q11" s="29">
        <f t="shared" si="1"/>
        <v>26</v>
      </c>
      <c r="R11" s="37">
        <f t="shared" si="7"/>
        <v>580</v>
      </c>
      <c r="S11" s="43">
        <f t="shared" si="8"/>
        <v>8</v>
      </c>
      <c r="T11" s="40">
        <v>0</v>
      </c>
    </row>
    <row r="12" spans="2:20" ht="18" thickBot="1">
      <c r="B12" s="20"/>
      <c r="C12" s="21"/>
      <c r="D12" s="92"/>
      <c r="E12" s="110" t="s">
        <v>64</v>
      </c>
      <c r="F12" s="24"/>
      <c r="G12" s="34"/>
      <c r="H12" s="34"/>
      <c r="I12" s="53">
        <f t="shared" si="2"/>
        <v>0</v>
      </c>
      <c r="J12" s="56">
        <v>10</v>
      </c>
      <c r="K12" s="34"/>
      <c r="L12" s="34"/>
      <c r="M12" s="53">
        <f t="shared" si="4"/>
        <v>0</v>
      </c>
      <c r="N12" s="56">
        <v>10</v>
      </c>
      <c r="O12" s="50">
        <f t="shared" si="6"/>
        <v>20</v>
      </c>
      <c r="P12" s="208">
        <f t="shared" si="0"/>
        <v>0</v>
      </c>
      <c r="Q12" s="35">
        <f t="shared" si="1"/>
        <v>0</v>
      </c>
      <c r="R12" s="38">
        <f t="shared" si="7"/>
        <v>435</v>
      </c>
      <c r="S12" s="44">
        <v>10</v>
      </c>
      <c r="T12" s="41">
        <v>0</v>
      </c>
    </row>
    <row r="13" spans="2:20" ht="18" hidden="1">
      <c r="B13" s="145"/>
      <c r="C13" s="146"/>
      <c r="D13" s="147"/>
      <c r="E13" s="129"/>
      <c r="F13" s="148"/>
      <c r="G13" s="149">
        <v>-2</v>
      </c>
      <c r="H13" s="149">
        <v>-2</v>
      </c>
      <c r="I13" s="150">
        <f t="shared" si="2"/>
        <v>0</v>
      </c>
      <c r="J13" s="151">
        <f t="shared" si="3"/>
        <v>10.5</v>
      </c>
      <c r="K13" s="149">
        <v>-2</v>
      </c>
      <c r="L13" s="149">
        <v>-2</v>
      </c>
      <c r="M13" s="150">
        <f t="shared" si="4"/>
        <v>0</v>
      </c>
      <c r="N13" s="151">
        <f t="shared" si="5"/>
        <v>10.5</v>
      </c>
      <c r="O13" s="152">
        <f t="shared" si="6"/>
        <v>21</v>
      </c>
      <c r="P13" s="153">
        <f t="shared" si="0"/>
        <v>-4</v>
      </c>
      <c r="Q13" s="154">
        <f t="shared" si="1"/>
        <v>-4</v>
      </c>
      <c r="R13" s="155">
        <f t="shared" si="7"/>
        <v>0</v>
      </c>
      <c r="S13" s="156">
        <f t="shared" si="8"/>
        <v>11</v>
      </c>
      <c r="T13" s="157">
        <v>0</v>
      </c>
    </row>
    <row r="14" spans="2:20" ht="18" hidden="1">
      <c r="B14" s="19"/>
      <c r="C14" s="1"/>
      <c r="D14" s="7"/>
      <c r="E14" s="109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10.5</v>
      </c>
      <c r="K14" s="33">
        <v>-2</v>
      </c>
      <c r="L14" s="33">
        <v>-2</v>
      </c>
      <c r="M14" s="52">
        <f t="shared" si="4"/>
        <v>0</v>
      </c>
      <c r="N14" s="55">
        <f t="shared" si="5"/>
        <v>10.5</v>
      </c>
      <c r="O14" s="49">
        <f t="shared" si="6"/>
        <v>21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11</v>
      </c>
      <c r="T14" s="40">
        <v>0</v>
      </c>
    </row>
    <row r="15" spans="2:20" ht="18" hidden="1" thickBot="1">
      <c r="B15" s="20"/>
      <c r="C15" s="21"/>
      <c r="D15" s="92"/>
      <c r="E15" s="110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10.5</v>
      </c>
      <c r="K15" s="34">
        <v>-2</v>
      </c>
      <c r="L15" s="34">
        <v>-2</v>
      </c>
      <c r="M15" s="53">
        <f t="shared" si="4"/>
        <v>0</v>
      </c>
      <c r="N15" s="56">
        <f t="shared" si="5"/>
        <v>10.5</v>
      </c>
      <c r="O15" s="50">
        <f t="shared" si="6"/>
        <v>21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11</v>
      </c>
      <c r="T15" s="41">
        <v>0</v>
      </c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77.5</v>
      </c>
      <c r="K16" s="86"/>
      <c r="L16" s="86"/>
      <c r="M16" s="86"/>
      <c r="N16" s="86">
        <f>SUM(N4:N15)</f>
        <v>77.5</v>
      </c>
      <c r="O16" s="86">
        <f>SUM(O4:O15)</f>
        <v>155</v>
      </c>
      <c r="P16" s="86"/>
      <c r="Q16" s="86"/>
      <c r="R16" s="86"/>
      <c r="S16" s="86"/>
      <c r="T16" s="86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140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214" t="s">
        <v>69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6"/>
    </row>
    <row r="3" spans="1:26" ht="16.5" customHeight="1" thickBot="1">
      <c r="A3" s="5"/>
      <c r="B3" s="223" t="s">
        <v>9</v>
      </c>
      <c r="C3" s="221" t="s">
        <v>2</v>
      </c>
      <c r="D3" s="219" t="s">
        <v>10</v>
      </c>
      <c r="E3" s="217"/>
      <c r="F3" s="232"/>
      <c r="G3" s="219" t="s">
        <v>11</v>
      </c>
      <c r="H3" s="217"/>
      <c r="I3" s="232"/>
      <c r="J3" s="219" t="s">
        <v>12</v>
      </c>
      <c r="K3" s="217"/>
      <c r="L3" s="232"/>
      <c r="M3" s="219" t="s">
        <v>13</v>
      </c>
      <c r="N3" s="217"/>
      <c r="O3" s="232"/>
      <c r="P3" s="225" t="s">
        <v>49</v>
      </c>
      <c r="Q3" s="227" t="s">
        <v>45</v>
      </c>
      <c r="R3" s="229" t="s">
        <v>14</v>
      </c>
      <c r="S3" s="221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224"/>
      <c r="C4" s="222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62" t="s">
        <v>15</v>
      </c>
      <c r="N4" s="59" t="s">
        <v>31</v>
      </c>
      <c r="O4" s="59" t="s">
        <v>32</v>
      </c>
      <c r="P4" s="233"/>
      <c r="Q4" s="234"/>
      <c r="R4" s="235"/>
      <c r="S4" s="231"/>
      <c r="T4" s="4"/>
      <c r="U4" s="5"/>
      <c r="V4" s="4"/>
      <c r="W4" s="4"/>
      <c r="X4" s="5"/>
      <c r="Y4" s="5"/>
      <c r="Z4" s="5"/>
    </row>
    <row r="5" spans="1:26" ht="18" thickBot="1">
      <c r="A5" s="5"/>
      <c r="B5" s="67" t="s">
        <v>19</v>
      </c>
      <c r="C5" s="108" t="s">
        <v>53</v>
      </c>
      <c r="D5" s="105">
        <f>LOOKUP(Nedela_I_kolo_sekt_A!S4,Nedela_I_kolo_sekt_A!S4)</f>
        <v>1</v>
      </c>
      <c r="E5" s="71">
        <f>LOOKUP(Nedela_I_kolo_sekt_A!Q4,Nedela_I_kolo_sekt_A!Q4)</f>
        <v>28</v>
      </c>
      <c r="F5" s="74">
        <f>LOOKUP(Nedela_I_kolo_sekt_A!P4,Nedela_I_kolo_sekt_A!P4)</f>
        <v>50.4</v>
      </c>
      <c r="G5" s="105">
        <f>Nedela_I_kolo_sekt_B!S4</f>
        <v>4</v>
      </c>
      <c r="H5" s="71">
        <f>Nedela_I_kolo_sekt_B!Q4</f>
        <v>21</v>
      </c>
      <c r="I5" s="74">
        <f>Nedela_I_kolo_sekt_B!P4</f>
        <v>21.6</v>
      </c>
      <c r="J5" s="105">
        <f>Nedela_I_kolo_sekt_C!S4</f>
        <v>2</v>
      </c>
      <c r="K5" s="71">
        <f>Nedela_I_kolo_sekt_C!Q4</f>
        <v>12</v>
      </c>
      <c r="L5" s="74">
        <f>Nedela_I_kolo_sekt_C!P4</f>
        <v>18.3</v>
      </c>
      <c r="M5" s="105">
        <f>Nedela_I_kolo_sekt_D!S4</f>
        <v>7</v>
      </c>
      <c r="N5" s="71">
        <f>Nedela_I_kolo_sekt_D!Q4</f>
        <v>6</v>
      </c>
      <c r="O5" s="74">
        <f>Nedela_I_kolo_sekt_D!P4</f>
        <v>0.6</v>
      </c>
      <c r="P5" s="135">
        <f>SUM(D5,G5,J5,M5)</f>
        <v>14</v>
      </c>
      <c r="Q5" s="169">
        <f>SUM(E5,H5,K5,N5)</f>
        <v>67</v>
      </c>
      <c r="R5" s="200">
        <f>SUM(F5,I5,L5,O5)</f>
        <v>90.89999999999999</v>
      </c>
      <c r="S5" s="75">
        <v>2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68" t="s">
        <v>20</v>
      </c>
      <c r="C6" s="109" t="s">
        <v>54</v>
      </c>
      <c r="D6" s="106">
        <f>LOOKUP(Nedela_I_kolo_sekt_A!S5,Nedela_I_kolo_sekt_A!S5)</f>
        <v>3</v>
      </c>
      <c r="E6" s="77">
        <f>LOOKUP(Nedela_I_kolo_sekt_A!Q5,Nedela_I_kolo_sekt_A!Q5)</f>
        <v>15</v>
      </c>
      <c r="F6" s="79">
        <f>LOOKUP(Nedela_I_kolo_sekt_A!P5,Nedela_I_kolo_sekt_A!P5)</f>
        <v>22.5</v>
      </c>
      <c r="G6" s="106">
        <f>Nedela_I_kolo_sekt_B!S5</f>
        <v>10</v>
      </c>
      <c r="H6" s="77">
        <f>Nedela_I_kolo_sekt_B!Q5</f>
        <v>0</v>
      </c>
      <c r="I6" s="79">
        <f>Nedela_I_kolo_sekt_B!P5</f>
        <v>0</v>
      </c>
      <c r="J6" s="106">
        <f>Nedela_I_kolo_sekt_C!S5</f>
        <v>4</v>
      </c>
      <c r="K6" s="77">
        <f>Nedela_I_kolo_sekt_C!Q5</f>
        <v>14</v>
      </c>
      <c r="L6" s="79">
        <f>Nedela_I_kolo_sekt_C!P5</f>
        <v>29.1</v>
      </c>
      <c r="M6" s="106">
        <f>Nedela_I_kolo_sekt_D!S5</f>
        <v>8</v>
      </c>
      <c r="N6" s="77">
        <f>Nedela_I_kolo_sekt_D!Q5</f>
        <v>2</v>
      </c>
      <c r="O6" s="79">
        <f>Nedela_I_kolo_sekt_D!P5</f>
        <v>2.1</v>
      </c>
      <c r="P6" s="136">
        <f aca="true" t="shared" si="0" ref="P6:P16">SUM(D6,G6,J6,M6)</f>
        <v>25</v>
      </c>
      <c r="Q6" s="172">
        <f aca="true" t="shared" si="1" ref="Q6:R16">SUM(E6,H6,K6,N6)</f>
        <v>31</v>
      </c>
      <c r="R6" s="201">
        <f t="shared" si="1"/>
        <v>53.7</v>
      </c>
      <c r="S6" s="80">
        <v>8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68" t="s">
        <v>21</v>
      </c>
      <c r="C7" s="109" t="s">
        <v>61</v>
      </c>
      <c r="D7" s="106">
        <f>LOOKUP(Nedela_I_kolo_sekt_A!S6,Nedela_I_kolo_sekt_A!S6)</f>
        <v>7</v>
      </c>
      <c r="E7" s="77">
        <f>LOOKUP(Nedela_I_kolo_sekt_A!Q6,Nedela_I_kolo_sekt_A!Q6)</f>
        <v>38</v>
      </c>
      <c r="F7" s="79">
        <f>LOOKUP(Nedela_I_kolo_sekt_A!P6,Nedela_I_kolo_sekt_A!P6)</f>
        <v>12.8</v>
      </c>
      <c r="G7" s="106">
        <f>Nedela_I_kolo_sekt_B!S6</f>
        <v>5</v>
      </c>
      <c r="H7" s="77">
        <f>Nedela_I_kolo_sekt_B!Q6</f>
        <v>15</v>
      </c>
      <c r="I7" s="79">
        <f>Nedela_I_kolo_sekt_B!P6</f>
        <v>15.1</v>
      </c>
      <c r="J7" s="106">
        <f>Nedela_I_kolo_sekt_C!S6</f>
        <v>1</v>
      </c>
      <c r="K7" s="77">
        <f>Nedela_I_kolo_sekt_C!Q6</f>
        <v>19</v>
      </c>
      <c r="L7" s="79">
        <f>Nedela_I_kolo_sekt_C!P6</f>
        <v>31.5</v>
      </c>
      <c r="M7" s="106">
        <f>Nedela_I_kolo_sekt_D!S6</f>
        <v>3</v>
      </c>
      <c r="N7" s="77">
        <f>Nedela_I_kolo_sekt_D!Q6</f>
        <v>15</v>
      </c>
      <c r="O7" s="79">
        <f>Nedela_I_kolo_sekt_D!P6</f>
        <v>7.4</v>
      </c>
      <c r="P7" s="136">
        <f t="shared" si="0"/>
        <v>16</v>
      </c>
      <c r="Q7" s="172">
        <f t="shared" si="1"/>
        <v>87</v>
      </c>
      <c r="R7" s="201">
        <f t="shared" si="1"/>
        <v>66.8</v>
      </c>
      <c r="S7" s="80">
        <v>3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68" t="s">
        <v>22</v>
      </c>
      <c r="C8" s="109" t="s">
        <v>55</v>
      </c>
      <c r="D8" s="106">
        <f>LOOKUP(Nedela_I_kolo_sekt_A!S7,Nedela_I_kolo_sekt_A!S7)</f>
        <v>2</v>
      </c>
      <c r="E8" s="77">
        <f>LOOKUP(Nedela_I_kolo_sekt_A!Q7,Nedela_I_kolo_sekt_A!Q7)</f>
        <v>25</v>
      </c>
      <c r="F8" s="79">
        <f>LOOKUP(Nedela_I_kolo_sekt_A!P7,Nedela_I_kolo_sekt_A!P7)</f>
        <v>26.9</v>
      </c>
      <c r="G8" s="106">
        <f>Nedela_I_kolo_sekt_B!S7</f>
        <v>7</v>
      </c>
      <c r="H8" s="77">
        <f>Nedela_I_kolo_sekt_B!Q7</f>
        <v>15</v>
      </c>
      <c r="I8" s="79">
        <f>Nedela_I_kolo_sekt_B!P7</f>
        <v>9.399999999999999</v>
      </c>
      <c r="J8" s="106">
        <f>Nedela_I_kolo_sekt_C!S7</f>
        <v>3</v>
      </c>
      <c r="K8" s="77">
        <f>Nedela_I_kolo_sekt_C!Q7</f>
        <v>29</v>
      </c>
      <c r="L8" s="79">
        <f>Nedela_I_kolo_sekt_C!P7</f>
        <v>16.6</v>
      </c>
      <c r="M8" s="106">
        <f>Nedela_I_kolo_sekt_D!S7</f>
        <v>1</v>
      </c>
      <c r="N8" s="77">
        <f>Nedela_I_kolo_sekt_D!Q7</f>
        <v>9</v>
      </c>
      <c r="O8" s="79">
        <f>Nedela_I_kolo_sekt_D!P7</f>
        <v>10.7</v>
      </c>
      <c r="P8" s="136">
        <f t="shared" si="0"/>
        <v>13</v>
      </c>
      <c r="Q8" s="172">
        <f t="shared" si="1"/>
        <v>78</v>
      </c>
      <c r="R8" s="201">
        <f t="shared" si="1"/>
        <v>63.599999999999994</v>
      </c>
      <c r="S8" s="80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68" t="s">
        <v>23</v>
      </c>
      <c r="C9" s="109" t="s">
        <v>62</v>
      </c>
      <c r="D9" s="106">
        <f>LOOKUP(Nedela_I_kolo_sekt_A!S8,Nedela_I_kolo_sekt_A!S8)</f>
        <v>5</v>
      </c>
      <c r="E9" s="77">
        <f>LOOKUP(Nedela_I_kolo_sekt_A!Q8,Nedela_I_kolo_sekt_A!Q8)</f>
        <v>24</v>
      </c>
      <c r="F9" s="79">
        <f>LOOKUP(Nedela_I_kolo_sekt_A!P8,Nedela_I_kolo_sekt_A!P8)</f>
        <v>12.9</v>
      </c>
      <c r="G9" s="106">
        <f>Nedela_I_kolo_sekt_B!S8</f>
        <v>2</v>
      </c>
      <c r="H9" s="77">
        <f>Nedela_I_kolo_sekt_B!Q8</f>
        <v>47</v>
      </c>
      <c r="I9" s="79">
        <f>Nedela_I_kolo_sekt_B!P8</f>
        <v>41.1</v>
      </c>
      <c r="J9" s="106">
        <f>Nedela_I_kolo_sekt_C!S8</f>
        <v>8</v>
      </c>
      <c r="K9" s="77">
        <f>Nedela_I_kolo_sekt_C!Q8</f>
        <v>6</v>
      </c>
      <c r="L9" s="79">
        <f>Nedela_I_kolo_sekt_C!P8</f>
        <v>3.3</v>
      </c>
      <c r="M9" s="106">
        <f>Nedela_I_kolo_sekt_D!S8</f>
        <v>2</v>
      </c>
      <c r="N9" s="77">
        <f>Nedela_I_kolo_sekt_D!Q8</f>
        <v>10</v>
      </c>
      <c r="O9" s="79">
        <f>Nedela_I_kolo_sekt_D!P8</f>
        <v>17.6</v>
      </c>
      <c r="P9" s="136">
        <f t="shared" si="0"/>
        <v>17</v>
      </c>
      <c r="Q9" s="172">
        <f t="shared" si="1"/>
        <v>87</v>
      </c>
      <c r="R9" s="201">
        <f t="shared" si="1"/>
        <v>74.9</v>
      </c>
      <c r="S9" s="80">
        <v>4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68" t="s">
        <v>24</v>
      </c>
      <c r="C10" s="109" t="s">
        <v>56</v>
      </c>
      <c r="D10" s="106">
        <f>LOOKUP(Nedela_I_kolo_sekt_A!S9,Nedela_I_kolo_sekt_A!S9)</f>
        <v>10</v>
      </c>
      <c r="E10" s="77">
        <f>LOOKUP(Nedela_I_kolo_sekt_A!Q9,Nedela_I_kolo_sekt_A!Q9)</f>
        <v>0</v>
      </c>
      <c r="F10" s="79">
        <f>LOOKUP(Nedela_I_kolo_sekt_A!P9,Nedela_I_kolo_sekt_A!P9)</f>
        <v>0</v>
      </c>
      <c r="G10" s="106">
        <f>Nedela_I_kolo_sekt_B!S9</f>
        <v>3</v>
      </c>
      <c r="H10" s="77">
        <f>Nedela_I_kolo_sekt_B!Q9</f>
        <v>15</v>
      </c>
      <c r="I10" s="79">
        <f>Nedela_I_kolo_sekt_B!P9</f>
        <v>19.3</v>
      </c>
      <c r="J10" s="106">
        <f>Nedela_I_kolo_sekt_C!S9</f>
        <v>6</v>
      </c>
      <c r="K10" s="77">
        <f>Nedela_I_kolo_sekt_C!Q9</f>
        <v>12</v>
      </c>
      <c r="L10" s="79">
        <f>Nedela_I_kolo_sekt_C!P9</f>
        <v>7.2</v>
      </c>
      <c r="M10" s="106">
        <f>Nedela_I_kolo_sekt_D!S9</f>
        <v>5</v>
      </c>
      <c r="N10" s="77">
        <f>Nedela_I_kolo_sekt_D!Q9</f>
        <v>4</v>
      </c>
      <c r="O10" s="79">
        <f>Nedela_I_kolo_sekt_D!P9</f>
        <v>3.2</v>
      </c>
      <c r="P10" s="136">
        <f t="shared" si="0"/>
        <v>24</v>
      </c>
      <c r="Q10" s="172">
        <f t="shared" si="1"/>
        <v>31</v>
      </c>
      <c r="R10" s="201">
        <f t="shared" si="1"/>
        <v>29.7</v>
      </c>
      <c r="S10" s="80">
        <v>7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68" t="s">
        <v>25</v>
      </c>
      <c r="C11" s="109" t="s">
        <v>57</v>
      </c>
      <c r="D11" s="106">
        <f>LOOKUP(Nedela_I_kolo_sekt_A!S10,Nedela_I_kolo_sekt_A!S10)</f>
        <v>6</v>
      </c>
      <c r="E11" s="77">
        <f>LOOKUP(Nedela_I_kolo_sekt_A!Q10,Nedela_I_kolo_sekt_A!Q10)</f>
        <v>10</v>
      </c>
      <c r="F11" s="79">
        <f>LOOKUP(Nedela_I_kolo_sekt_A!P10,Nedela_I_kolo_sekt_A!P10)</f>
        <v>11.8</v>
      </c>
      <c r="G11" s="106">
        <f>Nedela_I_kolo_sekt_B!S10</f>
        <v>1</v>
      </c>
      <c r="H11" s="77">
        <f>Nedela_I_kolo_sekt_B!Q10</f>
        <v>54</v>
      </c>
      <c r="I11" s="79">
        <f>Nedela_I_kolo_sekt_B!P10</f>
        <v>51.6</v>
      </c>
      <c r="J11" s="106">
        <f>Nedela_I_kolo_sekt_C!S10</f>
        <v>7</v>
      </c>
      <c r="K11" s="77">
        <f>Nedela_I_kolo_sekt_C!Q10</f>
        <v>13</v>
      </c>
      <c r="L11" s="79">
        <f>Nedela_I_kolo_sekt_C!P10</f>
        <v>8.6</v>
      </c>
      <c r="M11" s="106">
        <f>Nedela_I_kolo_sekt_D!S10</f>
        <v>4</v>
      </c>
      <c r="N11" s="77">
        <f>Nedela_I_kolo_sekt_D!Q10</f>
        <v>6</v>
      </c>
      <c r="O11" s="79">
        <f>Nedela_I_kolo_sekt_D!P10</f>
        <v>7.1</v>
      </c>
      <c r="P11" s="136">
        <f t="shared" si="0"/>
        <v>18</v>
      </c>
      <c r="Q11" s="172">
        <f t="shared" si="1"/>
        <v>83</v>
      </c>
      <c r="R11" s="201">
        <f t="shared" si="1"/>
        <v>79.1</v>
      </c>
      <c r="S11" s="80">
        <v>5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>
      <c r="A12" s="5"/>
      <c r="B12" s="68" t="s">
        <v>26</v>
      </c>
      <c r="C12" s="109" t="s">
        <v>63</v>
      </c>
      <c r="D12" s="106">
        <f>LOOKUP(Nedela_I_kolo_sekt_A!S11,Nedela_I_kolo_sekt_A!S11)</f>
        <v>4</v>
      </c>
      <c r="E12" s="77">
        <f>LOOKUP(Nedela_I_kolo_sekt_A!Q11,Nedela_I_kolo_sekt_A!Q11)</f>
        <v>15</v>
      </c>
      <c r="F12" s="79">
        <f>LOOKUP(Nedela_I_kolo_sekt_A!P11,Nedela_I_kolo_sekt_A!P11)</f>
        <v>18</v>
      </c>
      <c r="G12" s="106">
        <f>Nedela_I_kolo_sekt_B!S11</f>
        <v>6</v>
      </c>
      <c r="H12" s="77">
        <f>Nedela_I_kolo_sekt_B!Q11</f>
        <v>8</v>
      </c>
      <c r="I12" s="79">
        <f>Nedela_I_kolo_sekt_B!P11</f>
        <v>10.1</v>
      </c>
      <c r="J12" s="106">
        <f>Nedela_I_kolo_sekt_C!S11</f>
        <v>5</v>
      </c>
      <c r="K12" s="77">
        <f>Nedela_I_kolo_sekt_C!Q11</f>
        <v>16</v>
      </c>
      <c r="L12" s="79">
        <f>Nedela_I_kolo_sekt_C!P11</f>
        <v>18.8</v>
      </c>
      <c r="M12" s="106">
        <f>Nedela_I_kolo_sekt_D!S11</f>
        <v>6</v>
      </c>
      <c r="N12" s="77">
        <f>Nedela_I_kolo_sekt_D!Q11</f>
        <v>3</v>
      </c>
      <c r="O12" s="79">
        <f>Nedela_I_kolo_sekt_D!P11</f>
        <v>2.6</v>
      </c>
      <c r="P12" s="136">
        <f t="shared" si="0"/>
        <v>21</v>
      </c>
      <c r="Q12" s="172">
        <f t="shared" si="1"/>
        <v>42</v>
      </c>
      <c r="R12" s="201">
        <f t="shared" si="1"/>
        <v>49.50000000000001</v>
      </c>
      <c r="S12" s="80">
        <v>6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" thickBot="1">
      <c r="A13" s="5"/>
      <c r="B13" s="68" t="s">
        <v>27</v>
      </c>
      <c r="C13" s="110" t="s">
        <v>64</v>
      </c>
      <c r="D13" s="131">
        <f>LOOKUP(Nedela_I_kolo_sekt_A!S12,Nedela_I_kolo_sekt_A!S12)</f>
        <v>10</v>
      </c>
      <c r="E13" s="82">
        <f>LOOKUP(Nedela_I_kolo_sekt_A!Q12,Nedela_I_kolo_sekt_A!Q12)</f>
        <v>0</v>
      </c>
      <c r="F13" s="84">
        <f>LOOKUP(Nedela_I_kolo_sekt_A!P12,Nedela_I_kolo_sekt_A!P12)</f>
        <v>0</v>
      </c>
      <c r="G13" s="131">
        <f>Nedela_I_kolo_sekt_B!S12</f>
        <v>10</v>
      </c>
      <c r="H13" s="82">
        <f>Nedela_I_kolo_sekt_B!Q12</f>
        <v>0</v>
      </c>
      <c r="I13" s="84">
        <f>Nedela_I_kolo_sekt_B!P12</f>
        <v>0</v>
      </c>
      <c r="J13" s="131">
        <f>Nedela_I_kolo_sekt_C!S12</f>
        <v>10</v>
      </c>
      <c r="K13" s="82">
        <f>Nedela_I_kolo_sekt_C!Q12</f>
        <v>0</v>
      </c>
      <c r="L13" s="84">
        <f>Nedela_I_kolo_sekt_C!P12</f>
        <v>0</v>
      </c>
      <c r="M13" s="131">
        <f>Nedela_I_kolo_sekt_D!S12</f>
        <v>10</v>
      </c>
      <c r="N13" s="82">
        <f>Nedela_I_kolo_sekt_D!Q12</f>
        <v>0</v>
      </c>
      <c r="O13" s="84">
        <f>Nedela_I_kolo_sekt_D!P12</f>
        <v>0</v>
      </c>
      <c r="P13" s="137">
        <f t="shared" si="0"/>
        <v>40</v>
      </c>
      <c r="Q13" s="174">
        <f t="shared" si="1"/>
        <v>0</v>
      </c>
      <c r="R13" s="202">
        <f t="shared" si="1"/>
        <v>0</v>
      </c>
      <c r="S13" s="85">
        <v>9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hidden="1" thickBot="1">
      <c r="A14" s="5"/>
      <c r="B14" s="68" t="s">
        <v>28</v>
      </c>
      <c r="C14" s="129"/>
      <c r="D14" s="133">
        <f>LOOKUP(Nedela_I_kolo_sekt_A!S13,Nedela_I_kolo_sekt_A!S13)</f>
        <v>11</v>
      </c>
      <c r="E14" s="122">
        <f>LOOKUP(Nedela_I_kolo_sekt_A!Q13,Nedela_I_kolo_sekt_A!Q13)</f>
        <v>-4</v>
      </c>
      <c r="F14" s="123">
        <f>LOOKUP(Nedela_I_kolo_sekt_A!P13,Nedela_I_kolo_sekt_A!P13)</f>
        <v>-4</v>
      </c>
      <c r="G14" s="130">
        <f>Nedela_I_kolo_sekt_B!S13</f>
        <v>11</v>
      </c>
      <c r="H14" s="122">
        <f>Nedela_I_kolo_sekt_B!Q13</f>
        <v>-4</v>
      </c>
      <c r="I14" s="123">
        <f>Nedela_I_kolo_sekt_B!P13</f>
        <v>-4</v>
      </c>
      <c r="J14" s="130">
        <f>Nedela_I_kolo_sekt_C!S13</f>
        <v>11</v>
      </c>
      <c r="K14" s="122">
        <f>Nedela_I_kolo_sekt_C!Q13</f>
        <v>-4</v>
      </c>
      <c r="L14" s="132">
        <f>Nedela_I_kolo_sekt_C!P13</f>
        <v>-4</v>
      </c>
      <c r="M14" s="133">
        <f>Nedela_I_kolo_sekt_D!S13</f>
        <v>11</v>
      </c>
      <c r="N14" s="122">
        <f>Nedela_I_kolo_sekt_D!Q13</f>
        <v>-4</v>
      </c>
      <c r="O14" s="123">
        <f>Nedela_I_kolo_sekt_D!P13</f>
        <v>-4</v>
      </c>
      <c r="P14" s="134">
        <f t="shared" si="0"/>
        <v>44</v>
      </c>
      <c r="Q14" s="138">
        <f t="shared" si="1"/>
        <v>-16</v>
      </c>
      <c r="R14" s="139">
        <f t="shared" si="1"/>
        <v>-16</v>
      </c>
      <c r="S14" s="126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" hidden="1" thickBot="1">
      <c r="A15" s="5"/>
      <c r="B15" s="68" t="s">
        <v>29</v>
      </c>
      <c r="C15" s="109"/>
      <c r="D15" s="106">
        <f>LOOKUP(Nedela_I_kolo_sekt_A!S14,Nedela_I_kolo_sekt_A!S14)</f>
        <v>11</v>
      </c>
      <c r="E15" s="77">
        <f>LOOKUP(Nedela_I_kolo_sekt_A!Q14,Nedela_I_kolo_sekt_A!Q14)</f>
        <v>-4</v>
      </c>
      <c r="F15" s="79">
        <f>LOOKUP(Nedela_I_kolo_sekt_A!P14,Nedela_I_kolo_sekt_A!P14)</f>
        <v>-4</v>
      </c>
      <c r="G15" s="104">
        <f>Nedela_I_kolo_sekt_B!S14</f>
        <v>11</v>
      </c>
      <c r="H15" s="71">
        <f>Nedela_I_kolo_sekt_B!Q14</f>
        <v>-4</v>
      </c>
      <c r="I15" s="74">
        <f>Nedela_I_kolo_sekt_B!P14</f>
        <v>-4</v>
      </c>
      <c r="J15" s="104">
        <f>Nedela_I_kolo_sekt_C!S14</f>
        <v>11</v>
      </c>
      <c r="K15" s="71">
        <f>Nedela_I_kolo_sekt_C!Q14</f>
        <v>-4</v>
      </c>
      <c r="L15" s="72">
        <f>Nedela_I_kolo_sekt_C!P14</f>
        <v>-4</v>
      </c>
      <c r="M15" s="105">
        <f>Nedela_I_kolo_sekt_D!S14</f>
        <v>11</v>
      </c>
      <c r="N15" s="71">
        <f>Nedela_I_kolo_sekt_D!Q14</f>
        <v>-4</v>
      </c>
      <c r="O15" s="74">
        <f>Nedela_I_kolo_sekt_D!P14</f>
        <v>-4</v>
      </c>
      <c r="P15" s="107">
        <f t="shared" si="0"/>
        <v>44</v>
      </c>
      <c r="Q15" s="63">
        <f t="shared" si="1"/>
        <v>-16</v>
      </c>
      <c r="R15" s="65">
        <f t="shared" si="1"/>
        <v>-16</v>
      </c>
      <c r="S15" s="80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69" t="s">
        <v>30</v>
      </c>
      <c r="C16" s="110"/>
      <c r="D16" s="103">
        <f>LOOKUP(Nedela_I_kolo_sekt_A!S15,Nedela_I_kolo_sekt_A!S15)</f>
        <v>11</v>
      </c>
      <c r="E16" s="82">
        <f>LOOKUP(Nedela_I_kolo_sekt_A!Q15,Nedela_I_kolo_sekt_A!Q15)</f>
        <v>-4</v>
      </c>
      <c r="F16" s="84">
        <f>LOOKUP(Nedela_I_kolo_sekt_A!P15,Nedela_I_kolo_sekt_A!P15)</f>
        <v>-4</v>
      </c>
      <c r="G16" s="104">
        <f>Nedela_I_kolo_sekt_B!S15</f>
        <v>11</v>
      </c>
      <c r="H16" s="71">
        <f>Nedela_I_kolo_sekt_B!Q15</f>
        <v>-4</v>
      </c>
      <c r="I16" s="74">
        <f>Nedela_I_kolo_sekt_B!P15</f>
        <v>-4</v>
      </c>
      <c r="J16" s="104">
        <f>Nedela_I_kolo_sekt_C!S15</f>
        <v>11</v>
      </c>
      <c r="K16" s="71">
        <f>Nedela_I_kolo_sekt_C!Q15</f>
        <v>-4</v>
      </c>
      <c r="L16" s="72">
        <f>Nedela_I_kolo_sekt_C!P15</f>
        <v>-4</v>
      </c>
      <c r="M16" s="105">
        <f>Nedela_I_kolo_sekt_D!S15</f>
        <v>11</v>
      </c>
      <c r="N16" s="71">
        <f>Nedela_I_kolo_sekt_D!Q15</f>
        <v>-4</v>
      </c>
      <c r="O16" s="74">
        <f>Nedela_I_kolo_sekt_D!P15</f>
        <v>-4</v>
      </c>
      <c r="P16" s="107">
        <f t="shared" si="0"/>
        <v>44</v>
      </c>
      <c r="Q16" s="64">
        <f t="shared" si="1"/>
        <v>-16</v>
      </c>
      <c r="R16" s="66">
        <f t="shared" si="1"/>
        <v>-16</v>
      </c>
      <c r="S16" s="85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6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7"/>
      <c r="R17" s="87"/>
      <c r="S17" s="87"/>
      <c r="T17" s="5"/>
      <c r="U17" s="5"/>
      <c r="V17" s="5"/>
      <c r="W17" s="5"/>
      <c r="X17" s="5"/>
      <c r="Y17" s="5"/>
      <c r="Z17" s="5"/>
    </row>
    <row r="18" spans="1:26" ht="12.75">
      <c r="A18" s="5"/>
      <c r="C18" s="5" t="s">
        <v>107</v>
      </c>
      <c r="D18" s="5"/>
      <c r="E18" s="5"/>
      <c r="F18" s="5"/>
      <c r="G18" s="5"/>
      <c r="H18" s="5" t="s">
        <v>108</v>
      </c>
      <c r="I18" s="5"/>
      <c r="J18" s="5"/>
      <c r="K18" s="5"/>
      <c r="L18" s="5"/>
      <c r="M18" s="5"/>
      <c r="N18" s="5" t="s">
        <v>109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22.710937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14" t="s">
        <v>106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</row>
    <row r="3" spans="1:23" ht="16.5" customHeight="1" thickBot="1">
      <c r="A3" s="5"/>
      <c r="B3" s="223" t="s">
        <v>37</v>
      </c>
      <c r="C3" s="221" t="s">
        <v>2</v>
      </c>
      <c r="D3" s="217" t="s">
        <v>33</v>
      </c>
      <c r="E3" s="218"/>
      <c r="F3" s="218"/>
      <c r="G3" s="219" t="s">
        <v>34</v>
      </c>
      <c r="H3" s="218"/>
      <c r="I3" s="220"/>
      <c r="J3" s="217" t="s">
        <v>35</v>
      </c>
      <c r="K3" s="218"/>
      <c r="L3" s="218"/>
      <c r="M3" s="225" t="s">
        <v>36</v>
      </c>
      <c r="N3" s="227" t="s">
        <v>14</v>
      </c>
      <c r="O3" s="229" t="s">
        <v>38</v>
      </c>
      <c r="P3" s="221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236"/>
      <c r="C4" s="222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226"/>
      <c r="N4" s="228"/>
      <c r="O4" s="230"/>
      <c r="P4" s="222"/>
      <c r="Q4" s="4"/>
      <c r="R4" s="5"/>
      <c r="S4" s="4"/>
      <c r="T4" s="4"/>
      <c r="U4" s="5"/>
      <c r="V4" s="5"/>
      <c r="W4" s="5"/>
    </row>
    <row r="5" spans="1:23" ht="18" thickBot="1">
      <c r="A5" s="5"/>
      <c r="B5" s="189" t="s">
        <v>19</v>
      </c>
      <c r="C5" s="95" t="s">
        <v>53</v>
      </c>
      <c r="D5" s="73">
        <f>Celkovo_sobota_I_kola!P5</f>
        <v>11</v>
      </c>
      <c r="E5" s="71">
        <f>Celkovo_sobota_I_kola!Q5</f>
        <v>83</v>
      </c>
      <c r="F5" s="74">
        <f>Celkovo_sobota_I_kola!R5</f>
        <v>125.10000000000001</v>
      </c>
      <c r="G5" s="73">
        <f>Celkovo_nedela_I_kola!P5</f>
        <v>14</v>
      </c>
      <c r="H5" s="71">
        <f>Celkovo_nedela_I_kola!Q5</f>
        <v>67</v>
      </c>
      <c r="I5" s="74">
        <f>Celkovo_nedela_I_kola!R5</f>
        <v>90.89999999999999</v>
      </c>
      <c r="J5" s="70"/>
      <c r="K5" s="71"/>
      <c r="L5" s="72"/>
      <c r="M5" s="193">
        <f aca="true" t="shared" si="0" ref="M5:M16">SUM(D5,G5,J5,)</f>
        <v>25</v>
      </c>
      <c r="N5" s="194">
        <f>F5+I5</f>
        <v>216</v>
      </c>
      <c r="O5" s="195">
        <f>E5+H5</f>
        <v>150</v>
      </c>
      <c r="P5" s="75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190" t="s">
        <v>20</v>
      </c>
      <c r="C6" s="187" t="s">
        <v>54</v>
      </c>
      <c r="D6" s="99">
        <f>Celkovo_sobota_I_kola!P6</f>
        <v>30</v>
      </c>
      <c r="E6" s="77">
        <f>Celkovo_sobota_I_kola!Q6</f>
        <v>68</v>
      </c>
      <c r="F6" s="79">
        <f>Celkovo_sobota_I_kola!R6</f>
        <v>57.8</v>
      </c>
      <c r="G6" s="99">
        <f>Celkovo_nedela_I_kola!P6</f>
        <v>25</v>
      </c>
      <c r="H6" s="77">
        <f>Celkovo_nedela_I_kola!Q6</f>
        <v>31</v>
      </c>
      <c r="I6" s="79">
        <f>Celkovo_nedela_I_kola!R6</f>
        <v>53.7</v>
      </c>
      <c r="J6" s="76"/>
      <c r="K6" s="77"/>
      <c r="L6" s="78"/>
      <c r="M6" s="93">
        <f t="shared" si="0"/>
        <v>55</v>
      </c>
      <c r="N6" s="196">
        <f aca="true" t="shared" si="1" ref="N6:N16">F6+I6</f>
        <v>111.5</v>
      </c>
      <c r="O6" s="197">
        <f aca="true" t="shared" si="2" ref="O6:O16">E6+H6</f>
        <v>99</v>
      </c>
      <c r="P6" s="80">
        <v>8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190" t="s">
        <v>21</v>
      </c>
      <c r="C7" s="187" t="s">
        <v>61</v>
      </c>
      <c r="D7" s="99">
        <f>Celkovo_sobota_I_kola!P7</f>
        <v>12</v>
      </c>
      <c r="E7" s="77">
        <f>Celkovo_sobota_I_kola!Q7</f>
        <v>172</v>
      </c>
      <c r="F7" s="79">
        <f>Celkovo_sobota_I_kola!R7</f>
        <v>159.5</v>
      </c>
      <c r="G7" s="99">
        <f>Celkovo_nedela_I_kola!P7</f>
        <v>16</v>
      </c>
      <c r="H7" s="77">
        <f>Celkovo_nedela_I_kola!Q7</f>
        <v>87</v>
      </c>
      <c r="I7" s="79">
        <f>Celkovo_nedela_I_kola!R7</f>
        <v>66.8</v>
      </c>
      <c r="J7" s="76"/>
      <c r="K7" s="77"/>
      <c r="L7" s="78"/>
      <c r="M7" s="93">
        <f t="shared" si="0"/>
        <v>28</v>
      </c>
      <c r="N7" s="196">
        <f t="shared" si="1"/>
        <v>226.3</v>
      </c>
      <c r="O7" s="197">
        <f t="shared" si="2"/>
        <v>259</v>
      </c>
      <c r="P7" s="80">
        <v>2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190" t="s">
        <v>22</v>
      </c>
      <c r="C8" s="187" t="s">
        <v>55</v>
      </c>
      <c r="D8" s="99">
        <f>Celkovo_sobota_I_kola!P8</f>
        <v>18</v>
      </c>
      <c r="E8" s="77">
        <f>Celkovo_sobota_I_kola!Q8</f>
        <v>105</v>
      </c>
      <c r="F8" s="79">
        <f>Celkovo_sobota_I_kola!R8</f>
        <v>115.4</v>
      </c>
      <c r="G8" s="99">
        <f>Celkovo_nedela_I_kola!P8</f>
        <v>13</v>
      </c>
      <c r="H8" s="77">
        <f>Celkovo_nedela_I_kola!Q8</f>
        <v>78</v>
      </c>
      <c r="I8" s="79">
        <f>Celkovo_nedela_I_kola!R8</f>
        <v>63.599999999999994</v>
      </c>
      <c r="J8" s="76"/>
      <c r="K8" s="77"/>
      <c r="L8" s="78"/>
      <c r="M8" s="93">
        <f t="shared" si="0"/>
        <v>31</v>
      </c>
      <c r="N8" s="196">
        <f t="shared" si="1"/>
        <v>179</v>
      </c>
      <c r="O8" s="197">
        <f t="shared" si="2"/>
        <v>183</v>
      </c>
      <c r="P8" s="80">
        <v>3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190" t="s">
        <v>23</v>
      </c>
      <c r="C9" s="187" t="s">
        <v>62</v>
      </c>
      <c r="D9" s="99">
        <f>Celkovo_sobota_I_kola!P9</f>
        <v>15</v>
      </c>
      <c r="E9" s="77">
        <f>Celkovo_sobota_I_kola!Q9</f>
        <v>126</v>
      </c>
      <c r="F9" s="79">
        <f>Celkovo_sobota_I_kola!R9</f>
        <v>105.6</v>
      </c>
      <c r="G9" s="99">
        <f>Celkovo_nedela_I_kola!P9</f>
        <v>17</v>
      </c>
      <c r="H9" s="77">
        <f>Celkovo_nedela_I_kola!Q9</f>
        <v>87</v>
      </c>
      <c r="I9" s="79">
        <f>Celkovo_nedela_I_kola!R9</f>
        <v>74.9</v>
      </c>
      <c r="J9" s="76"/>
      <c r="K9" s="77"/>
      <c r="L9" s="78"/>
      <c r="M9" s="93">
        <f t="shared" si="0"/>
        <v>32</v>
      </c>
      <c r="N9" s="196">
        <f t="shared" si="1"/>
        <v>180.5</v>
      </c>
      <c r="O9" s="197">
        <f t="shared" si="2"/>
        <v>213</v>
      </c>
      <c r="P9" s="80">
        <v>4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190" t="s">
        <v>24</v>
      </c>
      <c r="C10" s="187" t="s">
        <v>56</v>
      </c>
      <c r="D10" s="99">
        <f>Celkovo_sobota_I_kola!P10</f>
        <v>24</v>
      </c>
      <c r="E10" s="77">
        <f>Celkovo_sobota_I_kola!Q10</f>
        <v>78</v>
      </c>
      <c r="F10" s="79">
        <f>Celkovo_sobota_I_kola!R10</f>
        <v>68.9</v>
      </c>
      <c r="G10" s="99">
        <f>Celkovo_nedela_I_kola!P10</f>
        <v>24</v>
      </c>
      <c r="H10" s="77">
        <f>Celkovo_nedela_I_kola!Q10</f>
        <v>31</v>
      </c>
      <c r="I10" s="79">
        <f>Celkovo_nedela_I_kola!R10</f>
        <v>29.7</v>
      </c>
      <c r="J10" s="76"/>
      <c r="K10" s="77"/>
      <c r="L10" s="78"/>
      <c r="M10" s="93">
        <f t="shared" si="0"/>
        <v>48</v>
      </c>
      <c r="N10" s="196">
        <f t="shared" si="1"/>
        <v>98.60000000000001</v>
      </c>
      <c r="O10" s="197">
        <f t="shared" si="2"/>
        <v>109</v>
      </c>
      <c r="P10" s="80">
        <v>7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190" t="s">
        <v>25</v>
      </c>
      <c r="C11" s="187" t="s">
        <v>57</v>
      </c>
      <c r="D11" s="99">
        <f>Celkovo_sobota_I_kola!P11</f>
        <v>19</v>
      </c>
      <c r="E11" s="77">
        <f>Celkovo_sobota_I_kola!Q11</f>
        <v>95</v>
      </c>
      <c r="F11" s="79">
        <f>Celkovo_sobota_I_kola!R11</f>
        <v>108.2</v>
      </c>
      <c r="G11" s="99">
        <f>Celkovo_nedela_I_kola!P11</f>
        <v>18</v>
      </c>
      <c r="H11" s="77">
        <f>Celkovo_nedela_I_kola!Q11</f>
        <v>83</v>
      </c>
      <c r="I11" s="79">
        <f>Celkovo_nedela_I_kola!R11</f>
        <v>79.1</v>
      </c>
      <c r="J11" s="76"/>
      <c r="K11" s="77"/>
      <c r="L11" s="78"/>
      <c r="M11" s="93">
        <f t="shared" si="0"/>
        <v>37</v>
      </c>
      <c r="N11" s="196">
        <f t="shared" si="1"/>
        <v>187.3</v>
      </c>
      <c r="O11" s="197">
        <f t="shared" si="2"/>
        <v>178</v>
      </c>
      <c r="P11" s="80">
        <v>5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>
      <c r="A12" s="5"/>
      <c r="B12" s="190" t="s">
        <v>26</v>
      </c>
      <c r="C12" s="187" t="s">
        <v>63</v>
      </c>
      <c r="D12" s="99">
        <f>Celkovo_sobota_I_kola!P12</f>
        <v>19</v>
      </c>
      <c r="E12" s="77">
        <f>Celkovo_sobota_I_kola!Q12</f>
        <v>85</v>
      </c>
      <c r="F12" s="79">
        <f>Celkovo_sobota_I_kola!R12</f>
        <v>99.49999999999999</v>
      </c>
      <c r="G12" s="99">
        <f>Celkovo_nedela_I_kola!P12</f>
        <v>21</v>
      </c>
      <c r="H12" s="77">
        <f>Celkovo_nedela_I_kola!Q12</f>
        <v>42</v>
      </c>
      <c r="I12" s="79">
        <f>Celkovo_nedela_I_kola!R12</f>
        <v>49.50000000000001</v>
      </c>
      <c r="J12" s="76"/>
      <c r="K12" s="77"/>
      <c r="L12" s="78"/>
      <c r="M12" s="93">
        <f t="shared" si="0"/>
        <v>40</v>
      </c>
      <c r="N12" s="196">
        <f t="shared" si="1"/>
        <v>149</v>
      </c>
      <c r="O12" s="197">
        <f t="shared" si="2"/>
        <v>127</v>
      </c>
      <c r="P12" s="80">
        <v>6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" thickBot="1">
      <c r="A13" s="5"/>
      <c r="B13" s="191" t="s">
        <v>27</v>
      </c>
      <c r="C13" s="188" t="s">
        <v>64</v>
      </c>
      <c r="D13" s="100">
        <f>Celkovo_sobota_I_kola!P13</f>
        <v>40</v>
      </c>
      <c r="E13" s="82">
        <f>Celkovo_sobota_I_kola!Q13</f>
        <v>0</v>
      </c>
      <c r="F13" s="84">
        <f>Celkovo_sobota_I_kola!R13</f>
        <v>0</v>
      </c>
      <c r="G13" s="100">
        <f>Celkovo_nedela_I_kola!P13</f>
        <v>40</v>
      </c>
      <c r="H13" s="82">
        <f>Celkovo_nedela_I_kola!Q13</f>
        <v>0</v>
      </c>
      <c r="I13" s="84">
        <f>Celkovo_nedela_I_kola!R13</f>
        <v>0</v>
      </c>
      <c r="J13" s="81"/>
      <c r="K13" s="82"/>
      <c r="L13" s="83"/>
      <c r="M13" s="94">
        <f t="shared" si="0"/>
        <v>80</v>
      </c>
      <c r="N13" s="198">
        <f t="shared" si="1"/>
        <v>0</v>
      </c>
      <c r="O13" s="199">
        <f t="shared" si="2"/>
        <v>0</v>
      </c>
      <c r="P13" s="85">
        <v>9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 hidden="1" thickBot="1">
      <c r="A14" s="5"/>
      <c r="B14" s="128" t="s">
        <v>28</v>
      </c>
      <c r="C14" s="129"/>
      <c r="D14" s="121">
        <f>Celkovo_sobota_I_kola!P14</f>
        <v>44</v>
      </c>
      <c r="E14" s="122">
        <f>Celkovo_sobota_I_kola!Q14</f>
        <v>-16</v>
      </c>
      <c r="F14" s="123">
        <f>Celkovo_sobota_I_kola!R14</f>
        <v>-16</v>
      </c>
      <c r="G14" s="124">
        <f>Celkovo_nedela_I_kola!P14</f>
        <v>44</v>
      </c>
      <c r="H14" s="122">
        <f>Celkovo_nedela_I_kola!Q14</f>
        <v>-16</v>
      </c>
      <c r="I14" s="123">
        <f>Celkovo_nedela_I_kola!R14</f>
        <v>-16</v>
      </c>
      <c r="J14" s="124"/>
      <c r="K14" s="122"/>
      <c r="L14" s="132"/>
      <c r="M14" s="192">
        <f t="shared" si="0"/>
        <v>88</v>
      </c>
      <c r="N14" s="125">
        <f t="shared" si="1"/>
        <v>-32</v>
      </c>
      <c r="O14" s="127">
        <f t="shared" si="2"/>
        <v>-32</v>
      </c>
      <c r="P14" s="126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" hidden="1" thickBot="1">
      <c r="A15" s="5"/>
      <c r="B15" s="68" t="s">
        <v>29</v>
      </c>
      <c r="C15" s="109"/>
      <c r="D15" s="73">
        <f>Celkovo_sobota_I_kola!P15</f>
        <v>44</v>
      </c>
      <c r="E15" s="71">
        <f>Celkovo_sobota_I_kola!Q15</f>
        <v>-16</v>
      </c>
      <c r="F15" s="74">
        <f>Celkovo_sobota_I_kola!R15</f>
        <v>-16</v>
      </c>
      <c r="G15" s="70">
        <f>Celkovo_nedela_I_kola!P15</f>
        <v>44</v>
      </c>
      <c r="H15" s="71">
        <f>Celkovo_nedela_I_kola!Q15</f>
        <v>-16</v>
      </c>
      <c r="I15" s="74">
        <f>Celkovo_nedela_I_kola!R15</f>
        <v>-16</v>
      </c>
      <c r="J15" s="76"/>
      <c r="K15" s="77"/>
      <c r="L15" s="78"/>
      <c r="M15" s="93">
        <f t="shared" si="0"/>
        <v>88</v>
      </c>
      <c r="N15" s="95">
        <f t="shared" si="1"/>
        <v>-32</v>
      </c>
      <c r="O15" s="96">
        <f t="shared" si="2"/>
        <v>-32</v>
      </c>
      <c r="P15" s="75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69" t="s">
        <v>30</v>
      </c>
      <c r="C16" s="110"/>
      <c r="D16" s="73">
        <f>Celkovo_sobota_I_kola!P16</f>
        <v>44</v>
      </c>
      <c r="E16" s="71">
        <f>Celkovo_sobota_I_kola!Q16</f>
        <v>-16</v>
      </c>
      <c r="F16" s="74">
        <f>Celkovo_sobota_I_kola!R16</f>
        <v>-16</v>
      </c>
      <c r="G16" s="70">
        <f>Celkovo_nedela_I_kola!P16</f>
        <v>44</v>
      </c>
      <c r="H16" s="71">
        <f>Celkovo_nedela_I_kola!Q16</f>
        <v>-16</v>
      </c>
      <c r="I16" s="74">
        <f>Celkovo_nedela_I_kola!R16</f>
        <v>-16</v>
      </c>
      <c r="J16" s="81"/>
      <c r="K16" s="82"/>
      <c r="L16" s="83"/>
      <c r="M16" s="94">
        <f t="shared" si="0"/>
        <v>88</v>
      </c>
      <c r="N16" s="95">
        <f t="shared" si="1"/>
        <v>-32</v>
      </c>
      <c r="O16" s="96">
        <f t="shared" si="2"/>
        <v>-32</v>
      </c>
      <c r="P16" s="75">
        <v>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6"/>
      <c r="C17" s="87"/>
      <c r="D17" s="88">
        <f aca="true" t="shared" si="3" ref="D17:M17">SUM(D5:D16)</f>
        <v>320</v>
      </c>
      <c r="E17" s="88">
        <f t="shared" si="3"/>
        <v>764</v>
      </c>
      <c r="F17" s="88">
        <f t="shared" si="3"/>
        <v>792</v>
      </c>
      <c r="G17" s="88">
        <f t="shared" si="3"/>
        <v>320</v>
      </c>
      <c r="H17" s="88">
        <f t="shared" si="3"/>
        <v>458</v>
      </c>
      <c r="I17" s="88">
        <f t="shared" si="3"/>
        <v>460.19999999999993</v>
      </c>
      <c r="J17" s="88">
        <f t="shared" si="3"/>
        <v>0</v>
      </c>
      <c r="K17" s="88">
        <f t="shared" si="3"/>
        <v>0</v>
      </c>
      <c r="L17" s="88">
        <f t="shared" si="3"/>
        <v>0</v>
      </c>
      <c r="M17" s="88">
        <f t="shared" si="3"/>
        <v>640</v>
      </c>
      <c r="N17" s="87"/>
      <c r="O17" s="87"/>
      <c r="P17" s="87"/>
      <c r="Q17" s="5"/>
      <c r="R17" s="5"/>
      <c r="S17" s="5"/>
      <c r="T17" s="5"/>
      <c r="U17" s="5"/>
      <c r="V17" s="5"/>
      <c r="W17" s="5"/>
    </row>
    <row r="18" spans="1:23" ht="12.75">
      <c r="A18" s="5"/>
      <c r="B18" s="5" t="s">
        <v>107</v>
      </c>
      <c r="C18" s="5"/>
      <c r="D18" s="5"/>
      <c r="E18" s="5"/>
      <c r="F18" s="5"/>
      <c r="G18" s="5" t="s">
        <v>108</v>
      </c>
      <c r="H18" s="5"/>
      <c r="I18" s="5"/>
      <c r="J18" s="5"/>
      <c r="K18" s="5"/>
      <c r="L18" s="5"/>
      <c r="M18" s="5"/>
      <c r="N18" s="5" t="s">
        <v>109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B2" sqref="B2:P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1.57421875" style="0" customWidth="1"/>
    <col min="4" max="4" width="6.28125" style="0" customWidth="1"/>
    <col min="5" max="5" width="8.00390625" style="0" customWidth="1"/>
    <col min="6" max="6" width="9.140625" style="0" customWidth="1"/>
    <col min="7" max="7" width="8.57421875" style="0" customWidth="1"/>
    <col min="8" max="8" width="7.140625" style="0" customWidth="1"/>
    <col min="9" max="9" width="9.140625" style="0" customWidth="1"/>
    <col min="10" max="10" width="6.710937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14" t="s">
        <v>59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</row>
    <row r="3" spans="1:23" ht="16.5" customHeight="1" thickBot="1">
      <c r="A3" s="5"/>
      <c r="B3" s="223" t="s">
        <v>9</v>
      </c>
      <c r="C3" s="221" t="s">
        <v>2</v>
      </c>
      <c r="D3" s="219" t="s">
        <v>58</v>
      </c>
      <c r="E3" s="218"/>
      <c r="F3" s="220"/>
      <c r="G3" s="219" t="s">
        <v>52</v>
      </c>
      <c r="H3" s="218"/>
      <c r="I3" s="220"/>
      <c r="J3" s="217" t="s">
        <v>51</v>
      </c>
      <c r="K3" s="218"/>
      <c r="L3" s="218"/>
      <c r="M3" s="237" t="s">
        <v>36</v>
      </c>
      <c r="N3" s="227" t="s">
        <v>14</v>
      </c>
      <c r="O3" s="229" t="s">
        <v>38</v>
      </c>
      <c r="P3" s="221" t="s">
        <v>47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1" thickBot="1">
      <c r="A4" s="5"/>
      <c r="B4" s="224"/>
      <c r="C4" s="222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226"/>
      <c r="N4" s="228"/>
      <c r="O4" s="230"/>
      <c r="P4" s="222"/>
      <c r="Q4" s="4"/>
      <c r="R4" s="5"/>
      <c r="S4" s="4"/>
      <c r="T4" s="4"/>
      <c r="U4" s="5"/>
      <c r="V4" s="5"/>
      <c r="W4" s="5"/>
    </row>
    <row r="5" spans="1:23" ht="18" thickBot="1">
      <c r="A5" s="5"/>
      <c r="B5" s="67" t="s">
        <v>19</v>
      </c>
      <c r="C5" s="108" t="s">
        <v>53</v>
      </c>
      <c r="D5" s="111">
        <v>48</v>
      </c>
      <c r="E5" s="71">
        <v>30</v>
      </c>
      <c r="F5" s="72">
        <v>30</v>
      </c>
      <c r="G5" s="111">
        <f>'SO+NE spolu '!M5</f>
        <v>25</v>
      </c>
      <c r="H5" s="71">
        <f>'SO+NE spolu '!O5</f>
        <v>150</v>
      </c>
      <c r="I5" s="74">
        <f>'SO+NE spolu '!N5</f>
        <v>216</v>
      </c>
      <c r="J5" s="70"/>
      <c r="K5" s="71"/>
      <c r="L5" s="74"/>
      <c r="M5" s="97">
        <f aca="true" t="shared" si="0" ref="M5:M13">SUM(D5,G5,J5,)</f>
        <v>73</v>
      </c>
      <c r="N5" s="119">
        <f aca="true" t="shared" si="1" ref="N5:N13">F5+I5+L5</f>
        <v>246</v>
      </c>
      <c r="O5" s="143">
        <f aca="true" t="shared" si="2" ref="O5:O13">E5+H5+K5</f>
        <v>180</v>
      </c>
      <c r="P5" s="75"/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68" t="s">
        <v>20</v>
      </c>
      <c r="C6" s="109" t="s">
        <v>54</v>
      </c>
      <c r="D6" s="114">
        <v>53</v>
      </c>
      <c r="E6" s="77">
        <v>26</v>
      </c>
      <c r="F6" s="78">
        <v>26</v>
      </c>
      <c r="G6" s="114">
        <f>'SO+NE spolu '!M6</f>
        <v>55</v>
      </c>
      <c r="H6" s="77">
        <f>'SO+NE spolu '!O6</f>
        <v>99</v>
      </c>
      <c r="I6" s="79">
        <f>'SO+NE spolu '!N6</f>
        <v>111.5</v>
      </c>
      <c r="J6" s="203"/>
      <c r="K6" s="77"/>
      <c r="L6" s="79"/>
      <c r="M6" s="116">
        <f t="shared" si="0"/>
        <v>108</v>
      </c>
      <c r="N6" s="96">
        <f t="shared" si="1"/>
        <v>137.5</v>
      </c>
      <c r="O6" s="118">
        <f t="shared" si="2"/>
        <v>125</v>
      </c>
      <c r="P6" s="80"/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68" t="s">
        <v>21</v>
      </c>
      <c r="C7" s="109" t="s">
        <v>61</v>
      </c>
      <c r="D7" s="114">
        <v>31.5</v>
      </c>
      <c r="E7" s="77">
        <v>57</v>
      </c>
      <c r="F7" s="78">
        <v>57</v>
      </c>
      <c r="G7" s="114">
        <f>'SO+NE spolu '!M7</f>
        <v>28</v>
      </c>
      <c r="H7" s="77">
        <f>'SO+NE spolu '!O7</f>
        <v>259</v>
      </c>
      <c r="I7" s="79">
        <f>'SO+NE spolu '!N7</f>
        <v>226.3</v>
      </c>
      <c r="J7" s="203"/>
      <c r="K7" s="77"/>
      <c r="L7" s="79"/>
      <c r="M7" s="116">
        <f t="shared" si="0"/>
        <v>59.5</v>
      </c>
      <c r="N7" s="96">
        <f t="shared" si="1"/>
        <v>283.3</v>
      </c>
      <c r="O7" s="118">
        <f t="shared" si="2"/>
        <v>316</v>
      </c>
      <c r="P7" s="80"/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68" t="s">
        <v>22</v>
      </c>
      <c r="C8" s="109" t="s">
        <v>55</v>
      </c>
      <c r="D8" s="114">
        <v>36.5</v>
      </c>
      <c r="E8" s="77">
        <v>39</v>
      </c>
      <c r="F8" s="78">
        <v>39</v>
      </c>
      <c r="G8" s="114">
        <f>'SO+NE spolu '!M8</f>
        <v>31</v>
      </c>
      <c r="H8" s="77">
        <f>'SO+NE spolu '!O8</f>
        <v>183</v>
      </c>
      <c r="I8" s="79">
        <f>'SO+NE spolu '!N8</f>
        <v>179</v>
      </c>
      <c r="J8" s="203"/>
      <c r="K8" s="77"/>
      <c r="L8" s="79"/>
      <c r="M8" s="116">
        <f t="shared" si="0"/>
        <v>67.5</v>
      </c>
      <c r="N8" s="96">
        <f t="shared" si="1"/>
        <v>218</v>
      </c>
      <c r="O8" s="118">
        <f t="shared" si="2"/>
        <v>222</v>
      </c>
      <c r="P8" s="80"/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68" t="s">
        <v>23</v>
      </c>
      <c r="C9" s="109" t="s">
        <v>62</v>
      </c>
      <c r="D9" s="114">
        <v>18</v>
      </c>
      <c r="E9" s="77">
        <v>57</v>
      </c>
      <c r="F9" s="78">
        <v>57</v>
      </c>
      <c r="G9" s="114">
        <f>'SO+NE spolu '!M9</f>
        <v>32</v>
      </c>
      <c r="H9" s="77">
        <f>'SO+NE spolu '!O9</f>
        <v>213</v>
      </c>
      <c r="I9" s="79">
        <f>'SO+NE spolu '!N9</f>
        <v>180.5</v>
      </c>
      <c r="J9" s="203"/>
      <c r="K9" s="77"/>
      <c r="L9" s="79"/>
      <c r="M9" s="116">
        <f t="shared" si="0"/>
        <v>50</v>
      </c>
      <c r="N9" s="96">
        <f t="shared" si="1"/>
        <v>237.5</v>
      </c>
      <c r="O9" s="118">
        <f t="shared" si="2"/>
        <v>270</v>
      </c>
      <c r="P9" s="80"/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68" t="s">
        <v>24</v>
      </c>
      <c r="C10" s="109" t="s">
        <v>56</v>
      </c>
      <c r="D10" s="114">
        <v>59</v>
      </c>
      <c r="E10" s="77">
        <v>21</v>
      </c>
      <c r="F10" s="78">
        <v>21</v>
      </c>
      <c r="G10" s="114">
        <f>'SO+NE spolu '!M10</f>
        <v>48</v>
      </c>
      <c r="H10" s="77">
        <f>'SO+NE spolu '!O10</f>
        <v>109</v>
      </c>
      <c r="I10" s="79">
        <f>'SO+NE spolu '!N10</f>
        <v>98.60000000000001</v>
      </c>
      <c r="J10" s="203"/>
      <c r="K10" s="77"/>
      <c r="L10" s="79"/>
      <c r="M10" s="116">
        <f t="shared" si="0"/>
        <v>107</v>
      </c>
      <c r="N10" s="96">
        <f t="shared" si="1"/>
        <v>119.60000000000001</v>
      </c>
      <c r="O10" s="118">
        <f t="shared" si="2"/>
        <v>130</v>
      </c>
      <c r="P10" s="80"/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68"/>
      <c r="C11" s="109" t="s">
        <v>57</v>
      </c>
      <c r="D11" s="114">
        <v>36.5</v>
      </c>
      <c r="E11" s="77">
        <v>41</v>
      </c>
      <c r="F11" s="78">
        <v>41</v>
      </c>
      <c r="G11" s="114">
        <f>'SO+NE spolu '!M11</f>
        <v>37</v>
      </c>
      <c r="H11" s="77">
        <f>'SO+NE spolu '!O11</f>
        <v>178</v>
      </c>
      <c r="I11" s="79">
        <f>'SO+NE spolu '!N11</f>
        <v>187.3</v>
      </c>
      <c r="J11" s="203"/>
      <c r="K11" s="77"/>
      <c r="L11" s="79"/>
      <c r="M11" s="116">
        <f t="shared" si="0"/>
        <v>73.5</v>
      </c>
      <c r="N11" s="96">
        <f t="shared" si="1"/>
        <v>228.3</v>
      </c>
      <c r="O11" s="118">
        <f t="shared" si="2"/>
        <v>219</v>
      </c>
      <c r="P11" s="80"/>
      <c r="Q11" s="5"/>
      <c r="R11" s="5"/>
      <c r="S11" s="5"/>
      <c r="T11" s="5"/>
      <c r="U11" s="5"/>
      <c r="V11" s="5"/>
      <c r="W11" s="5"/>
    </row>
    <row r="12" spans="1:23" ht="17.25">
      <c r="A12" s="5"/>
      <c r="B12" s="68"/>
      <c r="C12" s="109" t="s">
        <v>63</v>
      </c>
      <c r="D12" s="114">
        <v>36</v>
      </c>
      <c r="E12" s="77">
        <v>45</v>
      </c>
      <c r="F12" s="78">
        <v>45</v>
      </c>
      <c r="G12" s="114">
        <f>'SO+NE spolu '!M12</f>
        <v>40</v>
      </c>
      <c r="H12" s="77">
        <f>'SO+NE spolu '!O12</f>
        <v>127</v>
      </c>
      <c r="I12" s="79">
        <f>'SO+NE spolu '!N12</f>
        <v>149</v>
      </c>
      <c r="J12" s="203"/>
      <c r="K12" s="77"/>
      <c r="L12" s="79"/>
      <c r="M12" s="116">
        <f t="shared" si="0"/>
        <v>76</v>
      </c>
      <c r="N12" s="96">
        <f t="shared" si="1"/>
        <v>194</v>
      </c>
      <c r="O12" s="118">
        <f t="shared" si="2"/>
        <v>172</v>
      </c>
      <c r="P12" s="80"/>
      <c r="Q12" s="5"/>
      <c r="R12" s="5"/>
      <c r="S12" s="5"/>
      <c r="T12" s="5"/>
      <c r="U12" s="5"/>
      <c r="V12" s="5"/>
      <c r="W12" s="5"/>
    </row>
    <row r="13" spans="1:23" ht="18" thickBot="1">
      <c r="A13" s="5"/>
      <c r="B13" s="68"/>
      <c r="C13" s="110" t="s">
        <v>64</v>
      </c>
      <c r="D13" s="115">
        <v>43.5</v>
      </c>
      <c r="E13" s="82">
        <v>33</v>
      </c>
      <c r="F13" s="83">
        <v>33</v>
      </c>
      <c r="G13" s="115">
        <f>'SO+NE spolu '!M13</f>
        <v>80</v>
      </c>
      <c r="H13" s="82">
        <f>'SO+NE spolu '!O13</f>
        <v>0</v>
      </c>
      <c r="I13" s="84">
        <f>'SO+NE spolu '!N13</f>
        <v>0</v>
      </c>
      <c r="J13" s="204"/>
      <c r="K13" s="82"/>
      <c r="L13" s="84"/>
      <c r="M13" s="117">
        <f t="shared" si="0"/>
        <v>123.5</v>
      </c>
      <c r="N13" s="120">
        <f t="shared" si="1"/>
        <v>33</v>
      </c>
      <c r="O13" s="144">
        <f t="shared" si="2"/>
        <v>33</v>
      </c>
      <c r="P13" s="85"/>
      <c r="Q13" s="5"/>
      <c r="R13" s="5"/>
      <c r="S13" s="5"/>
      <c r="T13" s="5"/>
      <c r="U13" s="5"/>
      <c r="V13" s="5"/>
      <c r="W13" s="5"/>
    </row>
    <row r="14" spans="1:23" ht="17.25" hidden="1">
      <c r="A14" s="5"/>
      <c r="B14" s="68"/>
      <c r="C14" s="129"/>
      <c r="D14" s="185"/>
      <c r="E14" s="122"/>
      <c r="F14" s="132"/>
      <c r="G14" s="185"/>
      <c r="H14" s="122"/>
      <c r="I14" s="132"/>
      <c r="J14" s="141"/>
      <c r="K14" s="122"/>
      <c r="L14" s="123"/>
      <c r="M14" s="142"/>
      <c r="N14" s="127"/>
      <c r="O14" s="186"/>
      <c r="P14" s="126"/>
      <c r="Q14" s="5"/>
      <c r="R14" s="5"/>
      <c r="S14" s="5"/>
      <c r="T14" s="5"/>
      <c r="U14" s="5"/>
      <c r="V14" s="5"/>
      <c r="W14" s="5"/>
    </row>
    <row r="15" spans="1:23" ht="17.25" hidden="1">
      <c r="A15" s="5"/>
      <c r="B15" s="68"/>
      <c r="C15" s="109"/>
      <c r="D15" s="114"/>
      <c r="E15" s="77"/>
      <c r="F15" s="78"/>
      <c r="G15" s="114"/>
      <c r="H15" s="77"/>
      <c r="I15" s="78"/>
      <c r="J15" s="99"/>
      <c r="K15" s="77"/>
      <c r="L15" s="79"/>
      <c r="M15" s="116"/>
      <c r="N15" s="96"/>
      <c r="O15" s="118"/>
      <c r="P15" s="80"/>
      <c r="Q15" s="5"/>
      <c r="R15" s="5"/>
      <c r="S15" s="5"/>
      <c r="T15" s="5"/>
      <c r="U15" s="5"/>
      <c r="V15" s="5"/>
      <c r="W15" s="5"/>
    </row>
    <row r="16" spans="1:23" ht="18" hidden="1" thickBot="1">
      <c r="A16" s="5"/>
      <c r="B16" s="69"/>
      <c r="C16" s="110"/>
      <c r="D16" s="115"/>
      <c r="E16" s="82"/>
      <c r="F16" s="83"/>
      <c r="G16" s="115"/>
      <c r="H16" s="82"/>
      <c r="I16" s="83"/>
      <c r="J16" s="100"/>
      <c r="K16" s="82"/>
      <c r="L16" s="84"/>
      <c r="M16" s="117"/>
      <c r="N16" s="120"/>
      <c r="O16" s="144"/>
      <c r="P16" s="85"/>
      <c r="Q16" s="5"/>
      <c r="R16" s="5"/>
      <c r="S16" s="5"/>
      <c r="T16" s="5"/>
      <c r="U16" s="5"/>
      <c r="V16" s="5"/>
      <c r="W16" s="5"/>
    </row>
    <row r="17" spans="1:23" ht="12.75">
      <c r="A17" s="5"/>
      <c r="B17" s="86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7"/>
      <c r="O17" s="87"/>
      <c r="P17" s="87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S11" sqref="S11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210" t="s">
        <v>65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" customHeight="1" thickBot="1">
      <c r="B3" s="212" t="s">
        <v>0</v>
      </c>
      <c r="C3" s="213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7"/>
      <c r="D4" s="18" t="s">
        <v>80</v>
      </c>
      <c r="E4" s="108" t="s">
        <v>53</v>
      </c>
      <c r="F4" s="22"/>
      <c r="G4" s="113">
        <v>36.6</v>
      </c>
      <c r="H4" s="31">
        <v>23</v>
      </c>
      <c r="I4" s="51">
        <f>COUNTIF(G$4:G$15,"&lt;"&amp;G4)*ROWS(G$4:G$15)+COUNTIF(H$4:H$15,"&lt;"&amp;H4)</f>
        <v>114</v>
      </c>
      <c r="J4" s="54">
        <f>IF(COUNTIF(I$4:I$15,I4)&gt;1,RANK(I4,I$4:I$15,0)+(COUNT(I$4:I$15)+1-RANK(I4,I$4:I$15,0)-RANK(I4,I$4:I$15,1))/2,RANK(I4,I$4:I$15,0)+(COUNT(I$4:I$15)+1-RANK(I4,I$4:I$15,0)-RANK(I4,I$4:I$15,1)))</f>
        <v>2</v>
      </c>
      <c r="K4" s="30">
        <v>22.6</v>
      </c>
      <c r="L4" s="31">
        <v>13</v>
      </c>
      <c r="M4" s="51">
        <f>COUNTIF(K$4:K$15,"&lt;"&amp;K4)*ROWS(K$4:K$15)+COUNTIF(L$4:L$15,"&lt;"&amp;L4)</f>
        <v>113</v>
      </c>
      <c r="N4" s="54">
        <f>IF(COUNTIF(M$4:M$15,M4)&gt;1,RANK(M4,M$4:M$15,0)+(COUNT(M$4:M$15)+1-RANK(M4,M$4:M$15,0)-RANK(M4,M$4:M$15,1))/2,RANK(M4,M$4:M$15,0)+(COUNT(M$4:M$15)+1-RANK(M4,M$4:M$15,0)-RANK(M4,M$4:M$15,1)))</f>
        <v>2</v>
      </c>
      <c r="O4" s="48">
        <f>SUM(J4,N4)</f>
        <v>4</v>
      </c>
      <c r="P4" s="45">
        <f aca="true" t="shared" si="0" ref="P4:P15">SUM(K4,G4)</f>
        <v>59.2</v>
      </c>
      <c r="Q4" s="32">
        <f aca="true" t="shared" si="1" ref="Q4:Q15">SUM(L4,H4)</f>
        <v>36</v>
      </c>
      <c r="R4" s="36">
        <f>(COUNTIF(O$4:O$15,"&gt;"&amp;O4)*ROWS(O$4:O$14)+COUNTIF(P$4:P$15,"&lt;"&amp;P4))*ROWS(O$4:O$15)+COUNTIF(Q$4:Q$15,"&lt;"&amp;Q4)</f>
        <v>1567</v>
      </c>
      <c r="S4" s="42">
        <f>IF(COUNTIF(R$4:R$15,R4)&gt;1,RANK(R4,R$4:R$15,0)+(COUNT(R$4:R$15)+1-RANK(R4,R$4:R$15,0)-RANK(R4,R$4:R$15,1))/2,RANK(R4,R$4:R$15,0)+(COUNT(R$4:R$15)+1-RANK(R4,R$4:R$15,0)-RANK(R4,R$4:R$15,1)))</f>
        <v>1</v>
      </c>
      <c r="T4" s="39">
        <v>0</v>
      </c>
    </row>
    <row r="5" spans="2:20" ht="18">
      <c r="B5" s="19"/>
      <c r="C5" s="1"/>
      <c r="D5" s="90" t="s">
        <v>81</v>
      </c>
      <c r="E5" s="109" t="s">
        <v>54</v>
      </c>
      <c r="F5" s="23"/>
      <c r="G5" s="112">
        <v>14.5</v>
      </c>
      <c r="H5" s="28">
        <v>15</v>
      </c>
      <c r="I5" s="52">
        <f aca="true" t="shared" si="2" ref="I5:I15">COUNTIF(G$4:G$15,"&lt;"&amp;G5)*ROWS(G$4:G$15)+COUNTIF(H$4:H$15,"&lt;"&amp;H5)</f>
        <v>39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7.5</v>
      </c>
      <c r="K5" s="33">
        <v>9.6</v>
      </c>
      <c r="L5" s="28">
        <v>14</v>
      </c>
      <c r="M5" s="52">
        <f aca="true" t="shared" si="4" ref="M5:M15">COUNTIF(K$4:K$15,"&lt;"&amp;K5)*ROWS(K$4:K$15)+COUNTIF(L$4:L$15,"&lt;"&amp;L5)</f>
        <v>66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6</v>
      </c>
      <c r="O5" s="49">
        <f aca="true" t="shared" si="6" ref="O5:O15">SUM(J5,N5)</f>
        <v>13.5</v>
      </c>
      <c r="P5" s="46">
        <f t="shared" si="0"/>
        <v>24.1</v>
      </c>
      <c r="Q5" s="29">
        <f t="shared" si="1"/>
        <v>29</v>
      </c>
      <c r="R5" s="37">
        <f aca="true" t="shared" si="7" ref="R5:R15">(COUNTIF(O$4:O$15,"&gt;"&amp;O5)*ROWS(O$4:O$14)+COUNTIF(P$4:P$15,"&lt;"&amp;P5))*ROWS(O$4:O$15)+COUNTIF(Q$4:Q$15,"&lt;"&amp;Q5)</f>
        <v>725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40">
        <v>0</v>
      </c>
    </row>
    <row r="6" spans="2:20" ht="18">
      <c r="B6" s="19"/>
      <c r="C6" s="1"/>
      <c r="D6" s="90" t="s">
        <v>82</v>
      </c>
      <c r="E6" s="109" t="s">
        <v>61</v>
      </c>
      <c r="F6" s="23"/>
      <c r="G6" s="112">
        <v>34.3</v>
      </c>
      <c r="H6" s="28">
        <v>49</v>
      </c>
      <c r="I6" s="52">
        <f t="shared" si="2"/>
        <v>106</v>
      </c>
      <c r="J6" s="55">
        <f t="shared" si="3"/>
        <v>3</v>
      </c>
      <c r="K6" s="33">
        <v>22.4</v>
      </c>
      <c r="L6" s="28">
        <v>24</v>
      </c>
      <c r="M6" s="52">
        <f t="shared" si="4"/>
        <v>104</v>
      </c>
      <c r="N6" s="55">
        <f t="shared" si="5"/>
        <v>3</v>
      </c>
      <c r="O6" s="49">
        <f t="shared" si="6"/>
        <v>6</v>
      </c>
      <c r="P6" s="46">
        <f t="shared" si="0"/>
        <v>56.699999999999996</v>
      </c>
      <c r="Q6" s="29">
        <f t="shared" si="1"/>
        <v>73</v>
      </c>
      <c r="R6" s="37">
        <f t="shared" si="7"/>
        <v>1163</v>
      </c>
      <c r="S6" s="43">
        <f t="shared" si="8"/>
        <v>4</v>
      </c>
      <c r="T6" s="40">
        <v>0</v>
      </c>
    </row>
    <row r="7" spans="2:20" ht="18">
      <c r="B7" s="19"/>
      <c r="C7" s="1"/>
      <c r="D7" s="90" t="s">
        <v>83</v>
      </c>
      <c r="E7" s="109" t="s">
        <v>55</v>
      </c>
      <c r="F7" s="23"/>
      <c r="G7" s="112">
        <v>40.6</v>
      </c>
      <c r="H7" s="28">
        <v>40</v>
      </c>
      <c r="I7" s="52">
        <f t="shared" si="2"/>
        <v>129</v>
      </c>
      <c r="J7" s="55">
        <f t="shared" si="3"/>
        <v>1</v>
      </c>
      <c r="K7" s="33">
        <v>19.6</v>
      </c>
      <c r="L7" s="28">
        <v>20</v>
      </c>
      <c r="M7" s="52">
        <f t="shared" si="4"/>
        <v>91</v>
      </c>
      <c r="N7" s="55">
        <f t="shared" si="5"/>
        <v>4</v>
      </c>
      <c r="O7" s="49">
        <f t="shared" si="6"/>
        <v>5</v>
      </c>
      <c r="P7" s="46">
        <f t="shared" si="0"/>
        <v>60.2</v>
      </c>
      <c r="Q7" s="29">
        <f t="shared" si="1"/>
        <v>60</v>
      </c>
      <c r="R7" s="37">
        <f t="shared" si="7"/>
        <v>1317</v>
      </c>
      <c r="S7" s="43">
        <f t="shared" si="8"/>
        <v>3</v>
      </c>
      <c r="T7" s="40">
        <v>0</v>
      </c>
    </row>
    <row r="8" spans="2:20" ht="18">
      <c r="B8" s="19"/>
      <c r="C8" s="1"/>
      <c r="D8" s="90" t="s">
        <v>84</v>
      </c>
      <c r="E8" s="109" t="s">
        <v>62</v>
      </c>
      <c r="F8" s="23"/>
      <c r="G8" s="112">
        <v>22.6</v>
      </c>
      <c r="H8" s="28">
        <v>25</v>
      </c>
      <c r="I8" s="52">
        <f t="shared" si="2"/>
        <v>79</v>
      </c>
      <c r="J8" s="55">
        <f t="shared" si="3"/>
        <v>5</v>
      </c>
      <c r="K8" s="33">
        <v>17.2</v>
      </c>
      <c r="L8" s="28">
        <v>24</v>
      </c>
      <c r="M8" s="52">
        <f t="shared" si="4"/>
        <v>80</v>
      </c>
      <c r="N8" s="55">
        <f t="shared" si="5"/>
        <v>5</v>
      </c>
      <c r="O8" s="49">
        <f t="shared" si="6"/>
        <v>10</v>
      </c>
      <c r="P8" s="46">
        <f t="shared" si="0"/>
        <v>39.8</v>
      </c>
      <c r="Q8" s="29">
        <f t="shared" si="1"/>
        <v>49</v>
      </c>
      <c r="R8" s="37">
        <f t="shared" si="7"/>
        <v>1016</v>
      </c>
      <c r="S8" s="43">
        <f t="shared" si="8"/>
        <v>5</v>
      </c>
      <c r="T8" s="40">
        <v>0</v>
      </c>
    </row>
    <row r="9" spans="2:20" ht="18">
      <c r="B9" s="19"/>
      <c r="C9" s="1"/>
      <c r="D9" s="91" t="s">
        <v>85</v>
      </c>
      <c r="E9" s="109" t="s">
        <v>56</v>
      </c>
      <c r="F9" s="23"/>
      <c r="G9" s="112">
        <v>14.5</v>
      </c>
      <c r="H9" s="28">
        <v>15</v>
      </c>
      <c r="I9" s="52">
        <f t="shared" si="2"/>
        <v>39</v>
      </c>
      <c r="J9" s="55">
        <f t="shared" si="3"/>
        <v>7.5</v>
      </c>
      <c r="K9" s="33">
        <v>5</v>
      </c>
      <c r="L9" s="28">
        <v>4</v>
      </c>
      <c r="M9" s="52">
        <f t="shared" si="4"/>
        <v>39</v>
      </c>
      <c r="N9" s="55">
        <f t="shared" si="5"/>
        <v>8</v>
      </c>
      <c r="O9" s="49">
        <f t="shared" si="6"/>
        <v>15.5</v>
      </c>
      <c r="P9" s="46">
        <f t="shared" si="0"/>
        <v>19.5</v>
      </c>
      <c r="Q9" s="29">
        <f t="shared" si="1"/>
        <v>19</v>
      </c>
      <c r="R9" s="37">
        <f t="shared" si="7"/>
        <v>580</v>
      </c>
      <c r="S9" s="43">
        <f t="shared" si="8"/>
        <v>8</v>
      </c>
      <c r="T9" s="40">
        <v>0</v>
      </c>
    </row>
    <row r="10" spans="2:20" ht="18">
      <c r="B10" s="19"/>
      <c r="C10" s="1"/>
      <c r="D10" s="90" t="s">
        <v>86</v>
      </c>
      <c r="E10" s="109" t="s">
        <v>57</v>
      </c>
      <c r="F10" s="23"/>
      <c r="G10" s="33">
        <v>34.1</v>
      </c>
      <c r="H10" s="33">
        <v>34</v>
      </c>
      <c r="I10" s="52">
        <f t="shared" si="2"/>
        <v>92</v>
      </c>
      <c r="J10" s="55">
        <f t="shared" si="3"/>
        <v>4</v>
      </c>
      <c r="K10" s="33">
        <v>27.1</v>
      </c>
      <c r="L10" s="33">
        <v>27</v>
      </c>
      <c r="M10" s="52">
        <f t="shared" si="4"/>
        <v>130</v>
      </c>
      <c r="N10" s="55">
        <f t="shared" si="5"/>
        <v>1</v>
      </c>
      <c r="O10" s="49">
        <f t="shared" si="6"/>
        <v>5</v>
      </c>
      <c r="P10" s="46">
        <f t="shared" si="0"/>
        <v>61.2</v>
      </c>
      <c r="Q10" s="29">
        <f t="shared" si="1"/>
        <v>61</v>
      </c>
      <c r="R10" s="37">
        <f t="shared" si="7"/>
        <v>1330</v>
      </c>
      <c r="S10" s="43">
        <f t="shared" si="8"/>
        <v>2</v>
      </c>
      <c r="T10" s="40">
        <v>0</v>
      </c>
    </row>
    <row r="11" spans="2:20" ht="18">
      <c r="B11" s="19"/>
      <c r="C11" s="1"/>
      <c r="D11" s="90" t="s">
        <v>87</v>
      </c>
      <c r="E11" s="109" t="s">
        <v>63</v>
      </c>
      <c r="F11" s="23"/>
      <c r="G11" s="33">
        <v>18.2</v>
      </c>
      <c r="H11" s="33">
        <v>18</v>
      </c>
      <c r="I11" s="52">
        <f t="shared" si="2"/>
        <v>65</v>
      </c>
      <c r="J11" s="55">
        <f t="shared" si="3"/>
        <v>6</v>
      </c>
      <c r="K11" s="33">
        <v>6.1</v>
      </c>
      <c r="L11" s="33">
        <v>11</v>
      </c>
      <c r="M11" s="52">
        <f t="shared" si="4"/>
        <v>52</v>
      </c>
      <c r="N11" s="55">
        <f t="shared" si="5"/>
        <v>7</v>
      </c>
      <c r="O11" s="49">
        <f t="shared" si="6"/>
        <v>13</v>
      </c>
      <c r="P11" s="46">
        <f t="shared" si="0"/>
        <v>24.299999999999997</v>
      </c>
      <c r="Q11" s="29">
        <f t="shared" si="1"/>
        <v>29</v>
      </c>
      <c r="R11" s="37">
        <f t="shared" si="7"/>
        <v>869</v>
      </c>
      <c r="S11" s="43">
        <f t="shared" si="8"/>
        <v>6</v>
      </c>
      <c r="T11" s="40">
        <v>0</v>
      </c>
    </row>
    <row r="12" spans="2:20" ht="18" thickBot="1">
      <c r="B12" s="20"/>
      <c r="C12" s="21"/>
      <c r="D12" s="92"/>
      <c r="E12" s="110" t="s">
        <v>64</v>
      </c>
      <c r="F12" s="24"/>
      <c r="G12" s="34"/>
      <c r="H12" s="34"/>
      <c r="I12" s="53">
        <f t="shared" si="2"/>
        <v>0</v>
      </c>
      <c r="J12" s="56">
        <v>10</v>
      </c>
      <c r="K12" s="34"/>
      <c r="L12" s="34"/>
      <c r="M12" s="53">
        <f t="shared" si="4"/>
        <v>0</v>
      </c>
      <c r="N12" s="56">
        <v>10</v>
      </c>
      <c r="O12" s="50">
        <f t="shared" si="6"/>
        <v>20</v>
      </c>
      <c r="P12" s="47">
        <f t="shared" si="0"/>
        <v>0</v>
      </c>
      <c r="Q12" s="35">
        <f t="shared" si="1"/>
        <v>0</v>
      </c>
      <c r="R12" s="38">
        <f t="shared" si="7"/>
        <v>435</v>
      </c>
      <c r="S12" s="44">
        <v>10</v>
      </c>
      <c r="T12" s="41">
        <v>0</v>
      </c>
    </row>
    <row r="13" spans="2:20" ht="18" hidden="1">
      <c r="B13" s="145"/>
      <c r="C13" s="146"/>
      <c r="D13" s="147"/>
      <c r="E13" s="129"/>
      <c r="F13" s="148"/>
      <c r="G13" s="149">
        <v>-2</v>
      </c>
      <c r="H13" s="149">
        <v>-2</v>
      </c>
      <c r="I13" s="150">
        <f t="shared" si="2"/>
        <v>0</v>
      </c>
      <c r="J13" s="151">
        <f t="shared" si="3"/>
        <v>10.5</v>
      </c>
      <c r="K13" s="149">
        <v>-2</v>
      </c>
      <c r="L13" s="149">
        <v>-2</v>
      </c>
      <c r="M13" s="150">
        <f t="shared" si="4"/>
        <v>0</v>
      </c>
      <c r="N13" s="151">
        <f t="shared" si="5"/>
        <v>10.5</v>
      </c>
      <c r="O13" s="152">
        <f t="shared" si="6"/>
        <v>21</v>
      </c>
      <c r="P13" s="153">
        <f t="shared" si="0"/>
        <v>-4</v>
      </c>
      <c r="Q13" s="154">
        <f t="shared" si="1"/>
        <v>-4</v>
      </c>
      <c r="R13" s="155">
        <f t="shared" si="7"/>
        <v>0</v>
      </c>
      <c r="S13" s="156">
        <f t="shared" si="8"/>
        <v>11</v>
      </c>
      <c r="T13" s="157">
        <v>0</v>
      </c>
    </row>
    <row r="14" spans="2:20" ht="18" hidden="1">
      <c r="B14" s="19"/>
      <c r="C14" s="1"/>
      <c r="D14" s="7"/>
      <c r="E14" s="109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10.5</v>
      </c>
      <c r="K14" s="33">
        <v>-2</v>
      </c>
      <c r="L14" s="33">
        <v>-2</v>
      </c>
      <c r="M14" s="52">
        <f t="shared" si="4"/>
        <v>0</v>
      </c>
      <c r="N14" s="55">
        <f t="shared" si="5"/>
        <v>10.5</v>
      </c>
      <c r="O14" s="49">
        <f t="shared" si="6"/>
        <v>21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11</v>
      </c>
      <c r="T14" s="40">
        <v>0</v>
      </c>
    </row>
    <row r="15" spans="2:20" ht="18" hidden="1" thickBot="1">
      <c r="B15" s="20"/>
      <c r="C15" s="21"/>
      <c r="D15" s="92"/>
      <c r="E15" s="110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10.5</v>
      </c>
      <c r="K15" s="34">
        <v>-2</v>
      </c>
      <c r="L15" s="34">
        <v>-2</v>
      </c>
      <c r="M15" s="53">
        <f t="shared" si="4"/>
        <v>0</v>
      </c>
      <c r="N15" s="56">
        <f t="shared" si="5"/>
        <v>10.5</v>
      </c>
      <c r="O15" s="50">
        <f t="shared" si="6"/>
        <v>21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11</v>
      </c>
      <c r="T15" s="41">
        <v>0</v>
      </c>
    </row>
    <row r="16" spans="2:20" ht="12.75">
      <c r="B16" s="89"/>
      <c r="C16" s="89"/>
      <c r="D16" s="89"/>
      <c r="E16" s="89"/>
      <c r="F16" s="89"/>
      <c r="G16" s="89"/>
      <c r="H16" s="89"/>
      <c r="I16" s="89"/>
      <c r="J16" s="89">
        <f>SUM(J4:J15)</f>
        <v>77.5</v>
      </c>
      <c r="K16" s="89"/>
      <c r="L16" s="89"/>
      <c r="M16" s="89"/>
      <c r="N16" s="89">
        <f>SUM(N4:N15)</f>
        <v>77.5</v>
      </c>
      <c r="O16" s="89">
        <f>SUM(O4:O15)</f>
        <v>155</v>
      </c>
      <c r="P16" s="89"/>
      <c r="Q16" s="89"/>
      <c r="R16" s="89"/>
      <c r="S16" s="89"/>
      <c r="T16" s="8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Q6" sqref="Q6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20.28125" style="0" customWidth="1"/>
    <col min="5" max="5" width="17.5742187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" thickBot="1">
      <c r="B2" s="210" t="s">
        <v>66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.75" thickBot="1">
      <c r="B3" s="211" t="s">
        <v>0</v>
      </c>
      <c r="C3" s="21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7"/>
      <c r="D4" s="18" t="s">
        <v>88</v>
      </c>
      <c r="E4" s="108" t="s">
        <v>53</v>
      </c>
      <c r="F4" s="22"/>
      <c r="G4" s="30">
        <v>8</v>
      </c>
      <c r="H4" s="31">
        <v>2</v>
      </c>
      <c r="I4" s="51">
        <f>COUNTIF(G$4:G$15,"&lt;"&amp;G4)*ROWS(G$4:G$15)+COUNTIF(H$4:H$15,"&lt;"&amp;H4)</f>
        <v>75</v>
      </c>
      <c r="J4" s="54">
        <f>IF(COUNTIF(I$4:I$15,I4)&gt;1,RANK(I4,I$4:I$15,0)+(COUNT(I$4:I$15)+1-RANK(I4,I$4:I$15,0)-RANK(I4,I$4:I$15,1))/2,RANK(I4,I$4:I$15,0)+(COUNT(I$4:I$15)+1-RANK(I4,I$4:I$15,0)-RANK(I4,I$4:I$15,1)))</f>
        <v>4</v>
      </c>
      <c r="K4" s="30">
        <v>8.5</v>
      </c>
      <c r="L4" s="31">
        <v>2</v>
      </c>
      <c r="M4" s="51">
        <f>COUNTIF(K$4:K$15,"&lt;"&amp;K4)*ROWS(K$4:K$15)+COUNTIF(L$4:L$15,"&lt;"&amp;L4)</f>
        <v>76</v>
      </c>
      <c r="N4" s="54">
        <f>IF(COUNTIF(M$4:M$15,M4)&gt;1,RANK(M4,M$4:M$15,0)+(COUNT(M$4:M$15)+1-RANK(M4,M$4:M$15,0)-RANK(M4,M$4:M$15,1))/2,RANK(M4,M$4:M$15,0)+(COUNT(M$4:M$15)+1-RANK(M4,M$4:M$15,0)-RANK(M4,M$4:M$15,1)))</f>
        <v>4</v>
      </c>
      <c r="O4" s="48">
        <f>SUM(J4,N4)</f>
        <v>8</v>
      </c>
      <c r="P4" s="45">
        <f aca="true" t="shared" si="0" ref="P4:P15">SUM(K4,G4)</f>
        <v>16.5</v>
      </c>
      <c r="Q4" s="32">
        <f aca="true" t="shared" si="1" ref="Q4:Q15">SUM(L4,H4)</f>
        <v>4</v>
      </c>
      <c r="R4" s="36">
        <f>(COUNTIF(O$4:O$15,"&gt;"&amp;O4)*ROWS(O$4:O$14)+COUNTIF(P$4:P$15,"&lt;"&amp;P4))*ROWS(O$4:O$15)+COUNTIF(Q$4:Q$15,"&lt;"&amp;Q4)</f>
        <v>1302</v>
      </c>
      <c r="S4" s="42">
        <f>IF(COUNTIF(R$4:R$15,R4)&gt;1,RANK(R4,R$4:R$15,0)+(COUNT(R$4:R$15)+1-RANK(R4,R$4:R$15,0)-RANK(R4,R$4:R$15,1))/2,RANK(R4,R$4:R$15,0)+(COUNT(R$4:R$15)+1-RANK(R4,R$4:R$15,0)-RANK(R4,R$4:R$15,1)))</f>
        <v>3</v>
      </c>
      <c r="T4" s="39">
        <v>0</v>
      </c>
    </row>
    <row r="5" spans="2:20" ht="18">
      <c r="B5" s="19"/>
      <c r="C5" s="1"/>
      <c r="D5" s="90"/>
      <c r="E5" s="109" t="s">
        <v>54</v>
      </c>
      <c r="F5" s="23"/>
      <c r="G5" s="33"/>
      <c r="H5" s="28"/>
      <c r="I5" s="52">
        <f aca="true" t="shared" si="2" ref="I5:I15">COUNTIF(G$4:G$15,"&lt;"&amp;G5)*ROWS(G$4:G$15)+COUNTIF(H$4:H$15,"&lt;"&amp;H5)</f>
        <v>0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33"/>
      <c r="L5" s="28"/>
      <c r="M5" s="52">
        <f aca="true" t="shared" si="4" ref="M5:M15">COUNTIF(K$4:K$15,"&lt;"&amp;K5)*ROWS(K$4:K$15)+COUNTIF(L$4:L$15,"&lt;"&amp;L5)</f>
        <v>0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49">
        <f aca="true" t="shared" si="6" ref="O5:O15">SUM(J5,N5)</f>
        <v>20</v>
      </c>
      <c r="P5" s="46">
        <f t="shared" si="0"/>
        <v>0</v>
      </c>
      <c r="Q5" s="29">
        <f t="shared" si="1"/>
        <v>0</v>
      </c>
      <c r="R5" s="37">
        <f aca="true" t="shared" si="7" ref="R5:R15">(COUNTIF(O$4:O$15,"&gt;"&amp;O5)*ROWS(O$4:O$14)+COUNTIF(P$4:P$15,"&lt;"&amp;P5))*ROWS(O$4:O$15)+COUNTIF(Q$4:Q$15,"&lt;"&amp;Q5)</f>
        <v>39</v>
      </c>
      <c r="S5" s="43">
        <v>10</v>
      </c>
      <c r="T5" s="40">
        <v>0</v>
      </c>
    </row>
    <row r="6" spans="2:20" ht="18">
      <c r="B6" s="19"/>
      <c r="C6" s="1"/>
      <c r="D6" s="90" t="s">
        <v>89</v>
      </c>
      <c r="E6" s="109" t="s">
        <v>61</v>
      </c>
      <c r="F6" s="23"/>
      <c r="G6" s="33">
        <v>27</v>
      </c>
      <c r="H6" s="28">
        <v>23</v>
      </c>
      <c r="I6" s="52">
        <f t="shared" si="2"/>
        <v>117</v>
      </c>
      <c r="J6" s="55">
        <f t="shared" si="3"/>
        <v>1</v>
      </c>
      <c r="K6" s="33">
        <v>13.8</v>
      </c>
      <c r="L6" s="28">
        <v>9</v>
      </c>
      <c r="M6" s="52">
        <f t="shared" si="4"/>
        <v>103</v>
      </c>
      <c r="N6" s="55">
        <f t="shared" si="5"/>
        <v>2</v>
      </c>
      <c r="O6" s="49">
        <f t="shared" si="6"/>
        <v>3</v>
      </c>
      <c r="P6" s="46">
        <f t="shared" si="0"/>
        <v>40.8</v>
      </c>
      <c r="Q6" s="29">
        <f t="shared" si="1"/>
        <v>32</v>
      </c>
      <c r="R6" s="37">
        <f t="shared" si="7"/>
        <v>1451</v>
      </c>
      <c r="S6" s="43">
        <f aca="true" t="shared" si="8" ref="S6:S15">IF(COUNTIF(R$4:R$15,R6)&gt;1,RANK(R6,R$4:R$15,0)+(COUNT(R$4:R$15)+1-RANK(R6,R$4:R$15,0)-RANK(R6,R$4:R$15,1))/2,RANK(R6,R$4:R$15,0)+(COUNT(R$4:R$15)+1-RANK(R6,R$4:R$15,0)-RANK(R6,R$4:R$15,1)))</f>
        <v>2</v>
      </c>
      <c r="T6" s="40">
        <v>0</v>
      </c>
    </row>
    <row r="7" spans="2:20" ht="18">
      <c r="B7" s="19"/>
      <c r="C7" s="1"/>
      <c r="D7" s="205" t="s">
        <v>90</v>
      </c>
      <c r="E7" s="109" t="s">
        <v>55</v>
      </c>
      <c r="F7" s="23"/>
      <c r="G7" s="33">
        <v>5.5</v>
      </c>
      <c r="H7" s="28">
        <v>2</v>
      </c>
      <c r="I7" s="52">
        <f t="shared" si="2"/>
        <v>51</v>
      </c>
      <c r="J7" s="55">
        <f t="shared" si="3"/>
        <v>6</v>
      </c>
      <c r="K7" s="33">
        <v>4</v>
      </c>
      <c r="L7" s="28">
        <v>1</v>
      </c>
      <c r="M7" s="52">
        <f t="shared" si="4"/>
        <v>63</v>
      </c>
      <c r="N7" s="55">
        <f t="shared" si="5"/>
        <v>5</v>
      </c>
      <c r="O7" s="49">
        <f t="shared" si="6"/>
        <v>11</v>
      </c>
      <c r="P7" s="46">
        <f t="shared" si="0"/>
        <v>9.5</v>
      </c>
      <c r="Q7" s="29">
        <f t="shared" si="1"/>
        <v>3</v>
      </c>
      <c r="R7" s="37">
        <f t="shared" si="7"/>
        <v>869</v>
      </c>
      <c r="S7" s="43">
        <f t="shared" si="8"/>
        <v>6</v>
      </c>
      <c r="T7" s="40">
        <v>0</v>
      </c>
    </row>
    <row r="8" spans="2:20" ht="18">
      <c r="B8" s="19"/>
      <c r="C8" s="1"/>
      <c r="D8" s="90" t="s">
        <v>91</v>
      </c>
      <c r="E8" s="109" t="s">
        <v>62</v>
      </c>
      <c r="F8" s="23"/>
      <c r="G8" s="33">
        <v>4.7</v>
      </c>
      <c r="H8" s="28">
        <v>6</v>
      </c>
      <c r="I8" s="52">
        <f t="shared" si="2"/>
        <v>42</v>
      </c>
      <c r="J8" s="55">
        <f t="shared" si="3"/>
        <v>7</v>
      </c>
      <c r="K8" s="33">
        <v>8.8</v>
      </c>
      <c r="L8" s="28">
        <v>10</v>
      </c>
      <c r="M8" s="52">
        <f t="shared" si="4"/>
        <v>93</v>
      </c>
      <c r="N8" s="55">
        <f t="shared" si="5"/>
        <v>3</v>
      </c>
      <c r="O8" s="49">
        <f t="shared" si="6"/>
        <v>10</v>
      </c>
      <c r="P8" s="46">
        <f t="shared" si="0"/>
        <v>13.5</v>
      </c>
      <c r="Q8" s="29">
        <f t="shared" si="1"/>
        <v>16</v>
      </c>
      <c r="R8" s="37">
        <f t="shared" si="7"/>
        <v>1029</v>
      </c>
      <c r="S8" s="43">
        <f t="shared" si="8"/>
        <v>5</v>
      </c>
      <c r="T8" s="40">
        <v>0</v>
      </c>
    </row>
    <row r="9" spans="2:20" ht="18">
      <c r="B9" s="19"/>
      <c r="C9" s="1"/>
      <c r="D9" s="91" t="s">
        <v>92</v>
      </c>
      <c r="E9" s="109" t="s">
        <v>56</v>
      </c>
      <c r="F9" s="23"/>
      <c r="G9" s="33">
        <v>9.9</v>
      </c>
      <c r="H9" s="28">
        <v>11</v>
      </c>
      <c r="I9" s="52">
        <f t="shared" si="2"/>
        <v>92</v>
      </c>
      <c r="J9" s="55">
        <f t="shared" si="3"/>
        <v>3</v>
      </c>
      <c r="K9" s="33">
        <v>3.1</v>
      </c>
      <c r="L9" s="28">
        <v>3</v>
      </c>
      <c r="M9" s="52">
        <f t="shared" si="4"/>
        <v>54</v>
      </c>
      <c r="N9" s="55">
        <f t="shared" si="5"/>
        <v>6</v>
      </c>
      <c r="O9" s="49">
        <f t="shared" si="6"/>
        <v>9</v>
      </c>
      <c r="P9" s="46">
        <f t="shared" si="0"/>
        <v>13</v>
      </c>
      <c r="Q9" s="29">
        <f t="shared" si="1"/>
        <v>14</v>
      </c>
      <c r="R9" s="37">
        <f t="shared" si="7"/>
        <v>1148</v>
      </c>
      <c r="S9" s="43">
        <f t="shared" si="8"/>
        <v>4</v>
      </c>
      <c r="T9" s="40">
        <v>0</v>
      </c>
    </row>
    <row r="10" spans="2:20" ht="18">
      <c r="B10" s="19"/>
      <c r="C10" s="1"/>
      <c r="D10" s="90" t="s">
        <v>93</v>
      </c>
      <c r="E10" s="109" t="s">
        <v>57</v>
      </c>
      <c r="F10" s="23"/>
      <c r="G10" s="33">
        <v>7.5</v>
      </c>
      <c r="H10" s="33">
        <v>3</v>
      </c>
      <c r="I10" s="52">
        <f t="shared" si="2"/>
        <v>65</v>
      </c>
      <c r="J10" s="55">
        <f t="shared" si="3"/>
        <v>5</v>
      </c>
      <c r="K10" s="33">
        <v>1.1</v>
      </c>
      <c r="L10" s="33">
        <v>2</v>
      </c>
      <c r="M10" s="52">
        <f t="shared" si="4"/>
        <v>40</v>
      </c>
      <c r="N10" s="55">
        <f t="shared" si="5"/>
        <v>7</v>
      </c>
      <c r="O10" s="49">
        <f t="shared" si="6"/>
        <v>12</v>
      </c>
      <c r="P10" s="46">
        <f t="shared" si="0"/>
        <v>8.6</v>
      </c>
      <c r="Q10" s="29">
        <f t="shared" si="1"/>
        <v>5</v>
      </c>
      <c r="R10" s="37">
        <f t="shared" si="7"/>
        <v>727</v>
      </c>
      <c r="S10" s="43">
        <f t="shared" si="8"/>
        <v>7</v>
      </c>
      <c r="T10" s="40">
        <v>0</v>
      </c>
    </row>
    <row r="11" spans="2:20" ht="18">
      <c r="B11" s="19"/>
      <c r="C11" s="1"/>
      <c r="D11" s="90" t="s">
        <v>94</v>
      </c>
      <c r="E11" s="109" t="s">
        <v>63</v>
      </c>
      <c r="F11" s="23"/>
      <c r="G11" s="33">
        <v>23.5</v>
      </c>
      <c r="H11" s="33">
        <v>7</v>
      </c>
      <c r="I11" s="52">
        <f t="shared" si="2"/>
        <v>103</v>
      </c>
      <c r="J11" s="55">
        <f t="shared" si="3"/>
        <v>2</v>
      </c>
      <c r="K11" s="33">
        <v>22.5</v>
      </c>
      <c r="L11" s="33">
        <v>9</v>
      </c>
      <c r="M11" s="52">
        <f t="shared" si="4"/>
        <v>115</v>
      </c>
      <c r="N11" s="55">
        <f t="shared" si="5"/>
        <v>1</v>
      </c>
      <c r="O11" s="49">
        <f t="shared" si="6"/>
        <v>3</v>
      </c>
      <c r="P11" s="46">
        <f t="shared" si="0"/>
        <v>46</v>
      </c>
      <c r="Q11" s="29">
        <f t="shared" si="1"/>
        <v>16</v>
      </c>
      <c r="R11" s="37">
        <f t="shared" si="7"/>
        <v>1461</v>
      </c>
      <c r="S11" s="43">
        <f t="shared" si="8"/>
        <v>1</v>
      </c>
      <c r="T11" s="40">
        <v>0</v>
      </c>
    </row>
    <row r="12" spans="2:20" ht="18" thickBot="1">
      <c r="B12" s="20"/>
      <c r="C12" s="21"/>
      <c r="D12" s="92"/>
      <c r="E12" s="110" t="s">
        <v>64</v>
      </c>
      <c r="F12" s="24"/>
      <c r="G12" s="34"/>
      <c r="H12" s="34"/>
      <c r="I12" s="53">
        <f t="shared" si="2"/>
        <v>0</v>
      </c>
      <c r="J12" s="56">
        <f t="shared" si="3"/>
        <v>10</v>
      </c>
      <c r="K12" s="34"/>
      <c r="L12" s="34"/>
      <c r="M12" s="53">
        <f t="shared" si="4"/>
        <v>0</v>
      </c>
      <c r="N12" s="56">
        <f t="shared" si="5"/>
        <v>10</v>
      </c>
      <c r="O12" s="50">
        <f t="shared" si="6"/>
        <v>20</v>
      </c>
      <c r="P12" s="47">
        <f t="shared" si="0"/>
        <v>0</v>
      </c>
      <c r="Q12" s="35">
        <f t="shared" si="1"/>
        <v>0</v>
      </c>
      <c r="R12" s="38">
        <f t="shared" si="7"/>
        <v>39</v>
      </c>
      <c r="S12" s="44">
        <v>10</v>
      </c>
      <c r="T12" s="41">
        <v>0</v>
      </c>
    </row>
    <row r="13" spans="2:20" ht="18" hidden="1">
      <c r="B13" s="145"/>
      <c r="C13" s="146"/>
      <c r="D13" s="147"/>
      <c r="E13" s="129"/>
      <c r="F13" s="148"/>
      <c r="G13" s="149">
        <v>-2</v>
      </c>
      <c r="H13" s="149">
        <v>-2</v>
      </c>
      <c r="I13" s="150">
        <f t="shared" si="2"/>
        <v>0</v>
      </c>
      <c r="J13" s="151">
        <f t="shared" si="3"/>
        <v>10</v>
      </c>
      <c r="K13" s="149">
        <v>-2</v>
      </c>
      <c r="L13" s="149">
        <v>-2</v>
      </c>
      <c r="M13" s="150">
        <f t="shared" si="4"/>
        <v>0</v>
      </c>
      <c r="N13" s="151">
        <f t="shared" si="5"/>
        <v>10</v>
      </c>
      <c r="O13" s="152">
        <f t="shared" si="6"/>
        <v>20</v>
      </c>
      <c r="P13" s="153">
        <f t="shared" si="0"/>
        <v>-4</v>
      </c>
      <c r="Q13" s="154">
        <f t="shared" si="1"/>
        <v>-4</v>
      </c>
      <c r="R13" s="155">
        <f t="shared" si="7"/>
        <v>0</v>
      </c>
      <c r="S13" s="156">
        <f t="shared" si="8"/>
        <v>11</v>
      </c>
      <c r="T13" s="157">
        <v>0</v>
      </c>
    </row>
    <row r="14" spans="2:20" ht="18" hidden="1">
      <c r="B14" s="19"/>
      <c r="C14" s="1"/>
      <c r="D14" s="7"/>
      <c r="E14" s="109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10</v>
      </c>
      <c r="K14" s="33">
        <v>-2</v>
      </c>
      <c r="L14" s="33">
        <v>-2</v>
      </c>
      <c r="M14" s="52">
        <f t="shared" si="4"/>
        <v>0</v>
      </c>
      <c r="N14" s="55">
        <f t="shared" si="5"/>
        <v>10</v>
      </c>
      <c r="O14" s="49">
        <f t="shared" si="6"/>
        <v>20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11</v>
      </c>
      <c r="T14" s="40">
        <v>0</v>
      </c>
    </row>
    <row r="15" spans="2:20" ht="18" hidden="1" thickBot="1">
      <c r="B15" s="20"/>
      <c r="C15" s="21"/>
      <c r="D15" s="92"/>
      <c r="E15" s="110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10</v>
      </c>
      <c r="K15" s="34">
        <v>-2</v>
      </c>
      <c r="L15" s="34">
        <v>-2</v>
      </c>
      <c r="M15" s="53">
        <f t="shared" si="4"/>
        <v>0</v>
      </c>
      <c r="N15" s="56">
        <f t="shared" si="5"/>
        <v>10</v>
      </c>
      <c r="O15" s="50">
        <f t="shared" si="6"/>
        <v>20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11</v>
      </c>
      <c r="T15" s="41">
        <v>0</v>
      </c>
    </row>
    <row r="16" spans="2:20" ht="12.75">
      <c r="B16" s="89"/>
      <c r="C16" s="89"/>
      <c r="D16" s="89"/>
      <c r="E16" s="89"/>
      <c r="F16" s="89"/>
      <c r="G16" s="89"/>
      <c r="H16" s="89"/>
      <c r="I16" s="89"/>
      <c r="J16" s="89">
        <f>SUM(J4:J15)</f>
        <v>78</v>
      </c>
      <c r="K16" s="89"/>
      <c r="L16" s="89"/>
      <c r="M16" s="89"/>
      <c r="N16" s="89">
        <f>SUM(N4:N15)</f>
        <v>78</v>
      </c>
      <c r="O16" s="89">
        <f>SUM(O4:O15)</f>
        <v>156</v>
      </c>
      <c r="P16" s="89"/>
      <c r="Q16" s="89"/>
      <c r="R16" s="89"/>
      <c r="S16" s="89"/>
      <c r="T16" s="8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S7" sqref="S7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7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" thickBot="1">
      <c r="B2" s="210" t="s">
        <v>67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.75" thickBot="1">
      <c r="B3" s="211" t="s">
        <v>0</v>
      </c>
      <c r="C3" s="21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7"/>
      <c r="D4" s="18" t="s">
        <v>95</v>
      </c>
      <c r="E4" s="108" t="s">
        <v>53</v>
      </c>
      <c r="F4" s="22"/>
      <c r="G4" s="30">
        <v>3.7</v>
      </c>
      <c r="H4" s="161">
        <v>4</v>
      </c>
      <c r="I4" s="158">
        <f>COUNTIF(G$4:G$15,"&lt;"&amp;G4)*ROWS(G$4:G$15)+COUNTIF(H$4:H$15,"&lt;"&amp;H4)</f>
        <v>64</v>
      </c>
      <c r="J4" s="54">
        <f aca="true" t="shared" si="0" ref="J4:J15">IF(COUNTIF(I$4:I$15,I4)&gt;1,RANK(I4,I$4:I$15,0)+(COUNT(I$4:I$15)+1-RANK(I4,I$4:I$15,0)-RANK(I4,I$4:I$15,1))/2,RANK(I4,I$4:I$15,0)+(COUNT(I$4:I$15)+1-RANK(I4,I$4:I$15,0)-RANK(I4,I$4:I$15,1)))</f>
        <v>5</v>
      </c>
      <c r="K4" s="30">
        <v>12</v>
      </c>
      <c r="L4" s="161">
        <v>5</v>
      </c>
      <c r="M4" s="51">
        <f>COUNTIF(K$4:K$15,"&lt;"&amp;K4)*ROWS(K$4:K$15)+COUNTIF(L$4:L$15,"&lt;"&amp;L4)</f>
        <v>114</v>
      </c>
      <c r="N4" s="54">
        <f aca="true" t="shared" si="1" ref="N4:N15">IF(COUNTIF(M$4:M$15,M4)&gt;1,RANK(M4,M$4:M$15,0)+(COUNT(M$4:M$15)+1-RANK(M4,M$4:M$15,0)-RANK(M4,M$4:M$15,1))/2,RANK(M4,M$4:M$15,0)+(COUNT(M$4:M$15)+1-RANK(M4,M$4:M$15,0)-RANK(M4,M$4:M$15,1)))</f>
        <v>1</v>
      </c>
      <c r="O4" s="48">
        <f>SUM(J4,N4)</f>
        <v>6</v>
      </c>
      <c r="P4" s="46">
        <f>SUM(K4,G4)</f>
        <v>15.7</v>
      </c>
      <c r="Q4" s="29">
        <f aca="true" t="shared" si="2" ref="Q4:Q15">SUM(L4,H4)</f>
        <v>9</v>
      </c>
      <c r="R4" s="36">
        <f aca="true" t="shared" si="3" ref="R4:R15">(COUNTIF(O$4:O$15,"&gt;"&amp;O4)*ROWS(O$4:O$14)+COUNTIF(P$4:P$15,"&lt;"&amp;P4))*ROWS(O$4:O$15)+COUNTIF(Q$4:Q$15,"&lt;"&amp;Q4)</f>
        <v>1302</v>
      </c>
      <c r="S4" s="42">
        <f aca="true" t="shared" si="4" ref="S4:S15">IF(COUNTIF(R$4:R$15,R4)&gt;1,RANK(R4,R$4:R$15,0)+(COUNT(R$4:R$15)+1-RANK(R4,R$4:R$15,0)-RANK(R4,R$4:R$15,1))/2,RANK(R4,R$4:R$15,0)+(COUNT(R$4:R$15)+1-RANK(R4,R$4:R$15,0)-RANK(R4,R$4:R$15,1)))</f>
        <v>2</v>
      </c>
      <c r="T4" s="39">
        <v>0</v>
      </c>
    </row>
    <row r="5" spans="2:20" ht="18">
      <c r="B5" s="19"/>
      <c r="C5" s="1"/>
      <c r="D5" s="90" t="s">
        <v>96</v>
      </c>
      <c r="E5" s="109" t="s">
        <v>54</v>
      </c>
      <c r="F5" s="23"/>
      <c r="G5" s="33">
        <v>3.5</v>
      </c>
      <c r="H5" s="162">
        <v>7</v>
      </c>
      <c r="I5" s="159">
        <f aca="true" t="shared" si="5" ref="I5:I15">COUNTIF(G$4:G$15,"&lt;"&amp;G5)*ROWS(G$4:G$15)+COUNTIF(H$4:H$15,"&lt;"&amp;H5)</f>
        <v>55</v>
      </c>
      <c r="J5" s="55">
        <f t="shared" si="0"/>
        <v>6</v>
      </c>
      <c r="K5" s="33">
        <v>4.3</v>
      </c>
      <c r="L5" s="162">
        <v>6</v>
      </c>
      <c r="M5" s="52">
        <f aca="true" t="shared" si="6" ref="M5:M15">COUNTIF(K$4:K$15,"&lt;"&amp;K5)*ROWS(K$4:K$15)+COUNTIF(L$4:L$15,"&lt;"&amp;L5)</f>
        <v>67</v>
      </c>
      <c r="N5" s="55">
        <f t="shared" si="1"/>
        <v>5</v>
      </c>
      <c r="O5" s="49">
        <f aca="true" t="shared" si="7" ref="O5:O15">SUM(J5,N5)</f>
        <v>11</v>
      </c>
      <c r="P5" s="46">
        <f>SUM(K5,G5)</f>
        <v>7.8</v>
      </c>
      <c r="Q5" s="29">
        <f t="shared" si="2"/>
        <v>13</v>
      </c>
      <c r="R5" s="37">
        <f t="shared" si="3"/>
        <v>873</v>
      </c>
      <c r="S5" s="43">
        <f t="shared" si="4"/>
        <v>6</v>
      </c>
      <c r="T5" s="40">
        <v>0</v>
      </c>
    </row>
    <row r="6" spans="2:20" ht="18">
      <c r="B6" s="19"/>
      <c r="C6" s="1"/>
      <c r="D6" s="90" t="s">
        <v>97</v>
      </c>
      <c r="E6" s="109" t="s">
        <v>61</v>
      </c>
      <c r="F6" s="23"/>
      <c r="G6" s="33">
        <v>5.7</v>
      </c>
      <c r="H6" s="162">
        <v>5</v>
      </c>
      <c r="I6" s="159">
        <f t="shared" si="5"/>
        <v>77</v>
      </c>
      <c r="J6" s="55">
        <f t="shared" si="0"/>
        <v>4</v>
      </c>
      <c r="K6" s="33">
        <v>5.8</v>
      </c>
      <c r="L6" s="162">
        <v>7</v>
      </c>
      <c r="M6" s="52">
        <f t="shared" si="6"/>
        <v>80</v>
      </c>
      <c r="N6" s="55">
        <f t="shared" si="1"/>
        <v>4</v>
      </c>
      <c r="O6" s="49">
        <f t="shared" si="7"/>
        <v>8</v>
      </c>
      <c r="P6" s="46">
        <f>SUM(K6,G6)</f>
        <v>11.5</v>
      </c>
      <c r="Q6" s="29">
        <f t="shared" si="2"/>
        <v>12</v>
      </c>
      <c r="R6" s="37">
        <f t="shared" si="3"/>
        <v>1016</v>
      </c>
      <c r="S6" s="43">
        <f t="shared" si="4"/>
        <v>5</v>
      </c>
      <c r="T6" s="40">
        <v>0</v>
      </c>
    </row>
    <row r="7" spans="2:20" ht="18">
      <c r="B7" s="19"/>
      <c r="C7" s="1"/>
      <c r="D7" s="90" t="s">
        <v>98</v>
      </c>
      <c r="E7" s="109" t="s">
        <v>55</v>
      </c>
      <c r="F7" s="23"/>
      <c r="G7" s="33">
        <v>6.1</v>
      </c>
      <c r="H7" s="162">
        <v>5</v>
      </c>
      <c r="I7" s="159">
        <f t="shared" si="5"/>
        <v>89</v>
      </c>
      <c r="J7" s="55">
        <f t="shared" si="0"/>
        <v>3</v>
      </c>
      <c r="K7" s="33">
        <v>9.5</v>
      </c>
      <c r="L7" s="162">
        <v>4</v>
      </c>
      <c r="M7" s="52">
        <f t="shared" si="6"/>
        <v>89</v>
      </c>
      <c r="N7" s="55">
        <f t="shared" si="1"/>
        <v>3</v>
      </c>
      <c r="O7" s="49">
        <f t="shared" si="7"/>
        <v>6</v>
      </c>
      <c r="P7" s="46">
        <f aca="true" t="shared" si="8" ref="P7:P15">SUM(K7,G7)</f>
        <v>15.6</v>
      </c>
      <c r="Q7" s="29">
        <f t="shared" si="2"/>
        <v>9</v>
      </c>
      <c r="R7" s="37">
        <f t="shared" si="3"/>
        <v>1290</v>
      </c>
      <c r="S7" s="43">
        <f t="shared" si="4"/>
        <v>3</v>
      </c>
      <c r="T7" s="40">
        <v>0</v>
      </c>
    </row>
    <row r="8" spans="2:20" ht="18">
      <c r="B8" s="19"/>
      <c r="C8" s="1"/>
      <c r="D8" s="90" t="s">
        <v>99</v>
      </c>
      <c r="E8" s="109" t="s">
        <v>62</v>
      </c>
      <c r="F8" s="23"/>
      <c r="G8" s="33">
        <v>7</v>
      </c>
      <c r="H8" s="162">
        <v>10</v>
      </c>
      <c r="I8" s="159">
        <f t="shared" si="5"/>
        <v>104</v>
      </c>
      <c r="J8" s="55">
        <f t="shared" si="0"/>
        <v>2</v>
      </c>
      <c r="K8" s="33">
        <v>9.6</v>
      </c>
      <c r="L8" s="162">
        <v>15</v>
      </c>
      <c r="M8" s="52">
        <f t="shared" si="6"/>
        <v>105</v>
      </c>
      <c r="N8" s="55">
        <f t="shared" si="1"/>
        <v>2</v>
      </c>
      <c r="O8" s="49">
        <f t="shared" si="7"/>
        <v>4</v>
      </c>
      <c r="P8" s="46">
        <f t="shared" si="8"/>
        <v>16.6</v>
      </c>
      <c r="Q8" s="29">
        <f t="shared" si="2"/>
        <v>25</v>
      </c>
      <c r="R8" s="37">
        <f t="shared" si="3"/>
        <v>1583</v>
      </c>
      <c r="S8" s="43">
        <f t="shared" si="4"/>
        <v>1</v>
      </c>
      <c r="T8" s="40">
        <v>0</v>
      </c>
    </row>
    <row r="9" spans="2:20" ht="18">
      <c r="B9" s="19"/>
      <c r="C9" s="1"/>
      <c r="D9" s="91"/>
      <c r="E9" s="109" t="s">
        <v>56</v>
      </c>
      <c r="F9" s="23"/>
      <c r="G9" s="33"/>
      <c r="H9" s="162"/>
      <c r="I9" s="159">
        <f t="shared" si="5"/>
        <v>0</v>
      </c>
      <c r="J9" s="55">
        <f t="shared" si="0"/>
        <v>10</v>
      </c>
      <c r="K9" s="33"/>
      <c r="L9" s="162"/>
      <c r="M9" s="52">
        <f t="shared" si="6"/>
        <v>0</v>
      </c>
      <c r="N9" s="55">
        <f t="shared" si="1"/>
        <v>10</v>
      </c>
      <c r="O9" s="49">
        <f t="shared" si="7"/>
        <v>20</v>
      </c>
      <c r="P9" s="46">
        <f t="shared" si="8"/>
        <v>0</v>
      </c>
      <c r="Q9" s="29">
        <f t="shared" si="2"/>
        <v>0</v>
      </c>
      <c r="R9" s="37">
        <f t="shared" si="3"/>
        <v>39</v>
      </c>
      <c r="S9" s="43">
        <v>10</v>
      </c>
      <c r="T9" s="40">
        <v>0</v>
      </c>
    </row>
    <row r="10" spans="2:20" ht="18">
      <c r="B10" s="19"/>
      <c r="C10" s="1"/>
      <c r="D10" s="90" t="s">
        <v>100</v>
      </c>
      <c r="E10" s="109" t="s">
        <v>57</v>
      </c>
      <c r="F10" s="23"/>
      <c r="G10" s="33">
        <v>0.1</v>
      </c>
      <c r="H10" s="162">
        <v>1</v>
      </c>
      <c r="I10" s="159">
        <f t="shared" si="5"/>
        <v>39</v>
      </c>
      <c r="J10" s="55">
        <f t="shared" si="0"/>
        <v>7</v>
      </c>
      <c r="K10" s="33">
        <v>1.1</v>
      </c>
      <c r="L10" s="162">
        <v>2</v>
      </c>
      <c r="M10" s="52">
        <f t="shared" si="6"/>
        <v>39</v>
      </c>
      <c r="N10" s="55">
        <f t="shared" si="1"/>
        <v>6.5</v>
      </c>
      <c r="O10" s="49">
        <f t="shared" si="7"/>
        <v>13.5</v>
      </c>
      <c r="P10" s="46">
        <f t="shared" si="8"/>
        <v>1.2000000000000002</v>
      </c>
      <c r="Q10" s="29">
        <f t="shared" si="2"/>
        <v>3</v>
      </c>
      <c r="R10" s="37">
        <f t="shared" si="3"/>
        <v>725</v>
      </c>
      <c r="S10" s="43">
        <f t="shared" si="4"/>
        <v>7</v>
      </c>
      <c r="T10" s="40">
        <v>0</v>
      </c>
    </row>
    <row r="11" spans="2:20" ht="18">
      <c r="B11" s="19"/>
      <c r="C11" s="1"/>
      <c r="D11" s="90" t="s">
        <v>101</v>
      </c>
      <c r="E11" s="109" t="s">
        <v>63</v>
      </c>
      <c r="F11" s="23"/>
      <c r="G11" s="33">
        <v>17.7</v>
      </c>
      <c r="H11" s="162">
        <v>12</v>
      </c>
      <c r="I11" s="159">
        <f t="shared" si="5"/>
        <v>117</v>
      </c>
      <c r="J11" s="55">
        <f t="shared" si="0"/>
        <v>1</v>
      </c>
      <c r="K11" s="33">
        <v>1.1</v>
      </c>
      <c r="L11" s="162">
        <v>2</v>
      </c>
      <c r="M11" s="52">
        <f t="shared" si="6"/>
        <v>39</v>
      </c>
      <c r="N11" s="55">
        <f t="shared" si="1"/>
        <v>6.5</v>
      </c>
      <c r="O11" s="49">
        <f t="shared" si="7"/>
        <v>7.5</v>
      </c>
      <c r="P11" s="46">
        <f t="shared" si="8"/>
        <v>18.8</v>
      </c>
      <c r="Q11" s="29">
        <f t="shared" si="2"/>
        <v>14</v>
      </c>
      <c r="R11" s="37">
        <f t="shared" si="3"/>
        <v>1198</v>
      </c>
      <c r="S11" s="43">
        <f t="shared" si="4"/>
        <v>4</v>
      </c>
      <c r="T11" s="40">
        <v>0</v>
      </c>
    </row>
    <row r="12" spans="2:20" ht="18" thickBot="1">
      <c r="B12" s="20"/>
      <c r="C12" s="21"/>
      <c r="D12" s="92"/>
      <c r="E12" s="110" t="s">
        <v>64</v>
      </c>
      <c r="F12" s="24"/>
      <c r="G12" s="34"/>
      <c r="H12" s="163"/>
      <c r="I12" s="160">
        <f t="shared" si="5"/>
        <v>0</v>
      </c>
      <c r="J12" s="56">
        <f t="shared" si="0"/>
        <v>10</v>
      </c>
      <c r="K12" s="34"/>
      <c r="L12" s="163"/>
      <c r="M12" s="53">
        <f t="shared" si="6"/>
        <v>0</v>
      </c>
      <c r="N12" s="56">
        <f t="shared" si="1"/>
        <v>10</v>
      </c>
      <c r="O12" s="50">
        <f t="shared" si="7"/>
        <v>20</v>
      </c>
      <c r="P12" s="47">
        <f t="shared" si="8"/>
        <v>0</v>
      </c>
      <c r="Q12" s="35">
        <f t="shared" si="2"/>
        <v>0</v>
      </c>
      <c r="R12" s="38">
        <f t="shared" si="3"/>
        <v>39</v>
      </c>
      <c r="S12" s="44">
        <v>10</v>
      </c>
      <c r="T12" s="41">
        <v>0</v>
      </c>
    </row>
    <row r="13" spans="2:20" ht="18" hidden="1">
      <c r="B13" s="145"/>
      <c r="C13" s="146"/>
      <c r="D13" s="147"/>
      <c r="E13" s="129"/>
      <c r="F13" s="148"/>
      <c r="G13" s="149">
        <v>-2</v>
      </c>
      <c r="H13" s="149">
        <v>-2</v>
      </c>
      <c r="I13" s="150">
        <f t="shared" si="5"/>
        <v>0</v>
      </c>
      <c r="J13" s="151">
        <f t="shared" si="0"/>
        <v>10</v>
      </c>
      <c r="K13" s="149">
        <v>-2</v>
      </c>
      <c r="L13" s="149">
        <v>-2</v>
      </c>
      <c r="M13" s="150">
        <f t="shared" si="6"/>
        <v>0</v>
      </c>
      <c r="N13" s="151">
        <f t="shared" si="1"/>
        <v>10</v>
      </c>
      <c r="O13" s="152">
        <f t="shared" si="7"/>
        <v>20</v>
      </c>
      <c r="P13" s="153">
        <f t="shared" si="8"/>
        <v>-4</v>
      </c>
      <c r="Q13" s="154">
        <f t="shared" si="2"/>
        <v>-4</v>
      </c>
      <c r="R13" s="155">
        <f t="shared" si="3"/>
        <v>0</v>
      </c>
      <c r="S13" s="156">
        <f t="shared" si="4"/>
        <v>11</v>
      </c>
      <c r="T13" s="157">
        <v>0</v>
      </c>
    </row>
    <row r="14" spans="2:20" ht="18" hidden="1">
      <c r="B14" s="19"/>
      <c r="C14" s="1"/>
      <c r="D14" s="7"/>
      <c r="E14" s="109"/>
      <c r="F14" s="23"/>
      <c r="G14" s="33">
        <v>-2</v>
      </c>
      <c r="H14" s="33">
        <v>-2</v>
      </c>
      <c r="I14" s="52">
        <f t="shared" si="5"/>
        <v>0</v>
      </c>
      <c r="J14" s="55">
        <f t="shared" si="0"/>
        <v>10</v>
      </c>
      <c r="K14" s="33">
        <v>-2</v>
      </c>
      <c r="L14" s="33">
        <v>-2</v>
      </c>
      <c r="M14" s="52">
        <f t="shared" si="6"/>
        <v>0</v>
      </c>
      <c r="N14" s="55">
        <f t="shared" si="1"/>
        <v>10</v>
      </c>
      <c r="O14" s="49">
        <f t="shared" si="7"/>
        <v>20</v>
      </c>
      <c r="P14" s="46">
        <f t="shared" si="8"/>
        <v>-4</v>
      </c>
      <c r="Q14" s="29">
        <f t="shared" si="2"/>
        <v>-4</v>
      </c>
      <c r="R14" s="37">
        <f t="shared" si="3"/>
        <v>0</v>
      </c>
      <c r="S14" s="43">
        <f t="shared" si="4"/>
        <v>11</v>
      </c>
      <c r="T14" s="40">
        <v>0</v>
      </c>
    </row>
    <row r="15" spans="2:20" ht="18" hidden="1" thickBot="1">
      <c r="B15" s="20"/>
      <c r="C15" s="21"/>
      <c r="D15" s="92"/>
      <c r="E15" s="110"/>
      <c r="F15" s="24"/>
      <c r="G15" s="34">
        <v>-2</v>
      </c>
      <c r="H15" s="34">
        <v>-2</v>
      </c>
      <c r="I15" s="53">
        <f t="shared" si="5"/>
        <v>0</v>
      </c>
      <c r="J15" s="56">
        <f t="shared" si="0"/>
        <v>10</v>
      </c>
      <c r="K15" s="34">
        <v>-2</v>
      </c>
      <c r="L15" s="34">
        <v>-2</v>
      </c>
      <c r="M15" s="53">
        <f t="shared" si="6"/>
        <v>0</v>
      </c>
      <c r="N15" s="56">
        <f t="shared" si="1"/>
        <v>10</v>
      </c>
      <c r="O15" s="50">
        <f t="shared" si="7"/>
        <v>20</v>
      </c>
      <c r="P15" s="47">
        <f t="shared" si="8"/>
        <v>-4</v>
      </c>
      <c r="Q15" s="35">
        <f t="shared" si="2"/>
        <v>-4</v>
      </c>
      <c r="R15" s="38">
        <f t="shared" si="3"/>
        <v>0</v>
      </c>
      <c r="S15" s="44">
        <f t="shared" si="4"/>
        <v>11</v>
      </c>
      <c r="T15" s="41">
        <v>0</v>
      </c>
    </row>
    <row r="16" spans="2:20" ht="12.75">
      <c r="B16" s="89"/>
      <c r="C16" s="89"/>
      <c r="D16" s="89"/>
      <c r="E16" s="89"/>
      <c r="F16" s="89"/>
      <c r="G16" s="89"/>
      <c r="H16" s="89"/>
      <c r="I16" s="89"/>
      <c r="J16" s="89">
        <f>SUM(J4:J15)</f>
        <v>78</v>
      </c>
      <c r="K16" s="89"/>
      <c r="L16" s="89"/>
      <c r="M16" s="89"/>
      <c r="N16" s="89">
        <f>SUM(N4:N15)</f>
        <v>78</v>
      </c>
      <c r="O16" s="89">
        <f>SUM(O4:O15)</f>
        <v>156</v>
      </c>
      <c r="P16" s="89"/>
      <c r="Q16" s="89"/>
      <c r="R16" s="89"/>
      <c r="S16" s="89"/>
      <c r="T16" s="8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C18" sqref="C18:S18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214" t="s">
        <v>68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6"/>
    </row>
    <row r="3" spans="1:26" ht="16.5" customHeight="1" thickBot="1">
      <c r="A3" s="5"/>
      <c r="B3" s="223" t="s">
        <v>9</v>
      </c>
      <c r="C3" s="221" t="s">
        <v>2</v>
      </c>
      <c r="D3" s="217" t="s">
        <v>10</v>
      </c>
      <c r="E3" s="218"/>
      <c r="F3" s="218"/>
      <c r="G3" s="219" t="s">
        <v>11</v>
      </c>
      <c r="H3" s="218"/>
      <c r="I3" s="220"/>
      <c r="J3" s="217" t="s">
        <v>12</v>
      </c>
      <c r="K3" s="218"/>
      <c r="L3" s="218"/>
      <c r="M3" s="219" t="s">
        <v>13</v>
      </c>
      <c r="N3" s="218"/>
      <c r="O3" s="218"/>
      <c r="P3" s="225" t="s">
        <v>46</v>
      </c>
      <c r="Q3" s="227" t="s">
        <v>45</v>
      </c>
      <c r="R3" s="229" t="s">
        <v>14</v>
      </c>
      <c r="S3" s="221" t="s">
        <v>47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224"/>
      <c r="C4" s="222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102" t="s">
        <v>15</v>
      </c>
      <c r="N4" s="59" t="s">
        <v>31</v>
      </c>
      <c r="O4" s="59" t="s">
        <v>32</v>
      </c>
      <c r="P4" s="226"/>
      <c r="Q4" s="228"/>
      <c r="R4" s="230"/>
      <c r="S4" s="222"/>
      <c r="T4" s="4"/>
      <c r="U4" s="5"/>
      <c r="V4" s="4"/>
      <c r="W4" s="4"/>
      <c r="X4" s="5"/>
      <c r="Y4" s="5"/>
      <c r="Z4" s="5"/>
    </row>
    <row r="5" spans="1:26" ht="18" thickBot="1">
      <c r="A5" s="5"/>
      <c r="B5" s="67" t="s">
        <v>19</v>
      </c>
      <c r="C5" s="108" t="s">
        <v>53</v>
      </c>
      <c r="D5" s="98">
        <f>LOOKUP(Sobota_I_kolo_sekt_A!S4,Sobota_I_kolo_sekt_A!S4)</f>
        <v>5</v>
      </c>
      <c r="E5" s="71">
        <f>LOOKUP(Sobota_I_kolo_sekt_A!Q4,Sobota_I_kolo_sekt_A!Q4)</f>
        <v>34</v>
      </c>
      <c r="F5" s="72">
        <f>LOOKUP(Sobota_I_kolo_sekt_A!P4,Sobota_I_kolo_sekt_A!P4)</f>
        <v>33.7</v>
      </c>
      <c r="G5" s="98">
        <f>Sobota_I_kolo_sekt_B!S4</f>
        <v>1</v>
      </c>
      <c r="H5" s="71">
        <f>Sobota_I_kolo_sekt_B!Q4</f>
        <v>36</v>
      </c>
      <c r="I5" s="72">
        <f>Sobota_I_kolo_sekt_B!P4</f>
        <v>59.2</v>
      </c>
      <c r="J5" s="98">
        <f>Sobota_I_kolo_sekt_C!S4</f>
        <v>3</v>
      </c>
      <c r="K5" s="71">
        <f>Sobota_I_kolo_sekt_C!Q4</f>
        <v>4</v>
      </c>
      <c r="L5" s="72">
        <f>Sobota_I_kolo_sekt_C!P4</f>
        <v>16.5</v>
      </c>
      <c r="M5" s="98">
        <f>Sobota_I_kolo_sekt_D!S4</f>
        <v>2</v>
      </c>
      <c r="N5" s="71">
        <f>Sobota_I_kolo_sekt_D!Q4</f>
        <v>9</v>
      </c>
      <c r="O5" s="72">
        <f>Sobota_I_kolo_sekt_D!P4</f>
        <v>15.7</v>
      </c>
      <c r="P5" s="164">
        <f>SUM(D5,G5,J5,M5)</f>
        <v>11</v>
      </c>
      <c r="Q5" s="169">
        <f>SUM(E5,H5,K5,N5)</f>
        <v>83</v>
      </c>
      <c r="R5" s="170">
        <f>SUM(F5,I5,L5,O5)</f>
        <v>125.10000000000001</v>
      </c>
      <c r="S5" s="171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68" t="s">
        <v>20</v>
      </c>
      <c r="C6" s="109" t="s">
        <v>54</v>
      </c>
      <c r="D6" s="99">
        <f>LOOKUP(Sobota_I_kolo_sekt_A!S5,Sobota_I_kolo_sekt_A!S5)</f>
        <v>7</v>
      </c>
      <c r="E6" s="77">
        <f>LOOKUP(Sobota_I_kolo_sekt_A!Q5,Sobota_I_kolo_sekt_A!Q5)</f>
        <v>26</v>
      </c>
      <c r="F6" s="78">
        <f>LOOKUP(Sobota_I_kolo_sekt_A!P5,Sobota_I_kolo_sekt_A!P5)</f>
        <v>25.9</v>
      </c>
      <c r="G6" s="99">
        <f>Sobota_I_kolo_sekt_B!S5</f>
        <v>7</v>
      </c>
      <c r="H6" s="77">
        <f>Sobota_I_kolo_sekt_B!Q5</f>
        <v>29</v>
      </c>
      <c r="I6" s="78">
        <f>Sobota_I_kolo_sekt_B!P5</f>
        <v>24.1</v>
      </c>
      <c r="J6" s="99">
        <f>Sobota_I_kolo_sekt_C!S5</f>
        <v>10</v>
      </c>
      <c r="K6" s="77">
        <f>Sobota_I_kolo_sekt_C!Q5</f>
        <v>0</v>
      </c>
      <c r="L6" s="78">
        <f>Sobota_I_kolo_sekt_C!P5</f>
        <v>0</v>
      </c>
      <c r="M6" s="99">
        <f>Sobota_I_kolo_sekt_D!S5</f>
        <v>6</v>
      </c>
      <c r="N6" s="77">
        <f>Sobota_I_kolo_sekt_D!Q5</f>
        <v>13</v>
      </c>
      <c r="O6" s="78">
        <f>Sobota_I_kolo_sekt_D!P5</f>
        <v>7.8</v>
      </c>
      <c r="P6" s="165">
        <f aca="true" t="shared" si="0" ref="P6:P15">SUM(D6,G6,J6,M6)</f>
        <v>30</v>
      </c>
      <c r="Q6" s="172">
        <f aca="true" t="shared" si="1" ref="Q6:Q16">SUM(E6,H6,K6,N6)</f>
        <v>68</v>
      </c>
      <c r="R6" s="168">
        <f aca="true" t="shared" si="2" ref="R6:R16">SUM(F6,I6,L6,O6)</f>
        <v>57.8</v>
      </c>
      <c r="S6" s="173">
        <v>8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68" t="s">
        <v>21</v>
      </c>
      <c r="C7" s="109" t="s">
        <v>61</v>
      </c>
      <c r="D7" s="99">
        <f>LOOKUP(Sobota_I_kolo_sekt_A!S6,Sobota_I_kolo_sekt_A!S6)</f>
        <v>1</v>
      </c>
      <c r="E7" s="77">
        <f>LOOKUP(Sobota_I_kolo_sekt_A!Q6,Sobota_I_kolo_sekt_A!Q6)</f>
        <v>55</v>
      </c>
      <c r="F7" s="78">
        <f>LOOKUP(Sobota_I_kolo_sekt_A!P6,Sobota_I_kolo_sekt_A!P6)</f>
        <v>50.5</v>
      </c>
      <c r="G7" s="99">
        <f>Sobota_I_kolo_sekt_B!S6</f>
        <v>4</v>
      </c>
      <c r="H7" s="77">
        <f>Sobota_I_kolo_sekt_B!Q6</f>
        <v>73</v>
      </c>
      <c r="I7" s="78">
        <f>Sobota_I_kolo_sekt_B!P6</f>
        <v>56.699999999999996</v>
      </c>
      <c r="J7" s="99">
        <f>Sobota_I_kolo_sekt_C!S6</f>
        <v>2</v>
      </c>
      <c r="K7" s="77">
        <f>Sobota_I_kolo_sekt_C!Q6</f>
        <v>32</v>
      </c>
      <c r="L7" s="78">
        <f>Sobota_I_kolo_sekt_C!P6</f>
        <v>40.8</v>
      </c>
      <c r="M7" s="99">
        <f>Sobota_I_kolo_sekt_D!S6</f>
        <v>5</v>
      </c>
      <c r="N7" s="77">
        <f>Sobota_I_kolo_sekt_D!Q6</f>
        <v>12</v>
      </c>
      <c r="O7" s="78">
        <f>Sobota_I_kolo_sekt_D!P6</f>
        <v>11.5</v>
      </c>
      <c r="P7" s="165">
        <f t="shared" si="0"/>
        <v>12</v>
      </c>
      <c r="Q7" s="172">
        <f t="shared" si="1"/>
        <v>172</v>
      </c>
      <c r="R7" s="168">
        <f t="shared" si="2"/>
        <v>159.5</v>
      </c>
      <c r="S7" s="173">
        <v>2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68" t="s">
        <v>22</v>
      </c>
      <c r="C8" s="109" t="s">
        <v>55</v>
      </c>
      <c r="D8" s="99">
        <f>LOOKUP(Sobota_I_kolo_sekt_A!S7,Sobota_I_kolo_sekt_A!S7)</f>
        <v>6</v>
      </c>
      <c r="E8" s="77">
        <f>LOOKUP(Sobota_I_kolo_sekt_A!Q7,Sobota_I_kolo_sekt_A!Q7)</f>
        <v>33</v>
      </c>
      <c r="F8" s="78">
        <f>LOOKUP(Sobota_I_kolo_sekt_A!P7,Sobota_I_kolo_sekt_A!P7)</f>
        <v>30.1</v>
      </c>
      <c r="G8" s="99">
        <f>Sobota_I_kolo_sekt_B!S7</f>
        <v>3</v>
      </c>
      <c r="H8" s="77">
        <f>Sobota_I_kolo_sekt_B!Q7</f>
        <v>60</v>
      </c>
      <c r="I8" s="78">
        <f>Sobota_I_kolo_sekt_B!P7</f>
        <v>60.2</v>
      </c>
      <c r="J8" s="99">
        <f>Sobota_I_kolo_sekt_C!S7</f>
        <v>6</v>
      </c>
      <c r="K8" s="77">
        <f>Sobota_I_kolo_sekt_C!Q7</f>
        <v>3</v>
      </c>
      <c r="L8" s="78">
        <f>Sobota_I_kolo_sekt_C!P7</f>
        <v>9.5</v>
      </c>
      <c r="M8" s="99">
        <f>Sobota_I_kolo_sekt_D!S7</f>
        <v>3</v>
      </c>
      <c r="N8" s="77">
        <f>Sobota_I_kolo_sekt_D!Q7</f>
        <v>9</v>
      </c>
      <c r="O8" s="78">
        <f>Sobota_I_kolo_sekt_D!P7</f>
        <v>15.6</v>
      </c>
      <c r="P8" s="165">
        <f t="shared" si="0"/>
        <v>18</v>
      </c>
      <c r="Q8" s="172">
        <f t="shared" si="1"/>
        <v>105</v>
      </c>
      <c r="R8" s="168">
        <f t="shared" si="2"/>
        <v>115.4</v>
      </c>
      <c r="S8" s="173">
        <v>4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68" t="s">
        <v>23</v>
      </c>
      <c r="C9" s="109" t="s">
        <v>62</v>
      </c>
      <c r="D9" s="99">
        <f>LOOKUP(Sobota_I_kolo_sekt_A!S8,Sobota_I_kolo_sekt_A!S8)</f>
        <v>4</v>
      </c>
      <c r="E9" s="77">
        <f>LOOKUP(Sobota_I_kolo_sekt_A!Q8,Sobota_I_kolo_sekt_A!Q8)</f>
        <v>36</v>
      </c>
      <c r="F9" s="78">
        <f>LOOKUP(Sobota_I_kolo_sekt_A!P8,Sobota_I_kolo_sekt_A!P8)</f>
        <v>35.7</v>
      </c>
      <c r="G9" s="99">
        <f>Sobota_I_kolo_sekt_B!S8</f>
        <v>5</v>
      </c>
      <c r="H9" s="77">
        <f>Sobota_I_kolo_sekt_B!Q8</f>
        <v>49</v>
      </c>
      <c r="I9" s="78">
        <f>Sobota_I_kolo_sekt_B!P8</f>
        <v>39.8</v>
      </c>
      <c r="J9" s="99">
        <f>Sobota_I_kolo_sekt_C!S8</f>
        <v>5</v>
      </c>
      <c r="K9" s="77">
        <f>Sobota_I_kolo_sekt_C!Q8</f>
        <v>16</v>
      </c>
      <c r="L9" s="78">
        <f>Sobota_I_kolo_sekt_C!P8</f>
        <v>13.5</v>
      </c>
      <c r="M9" s="99">
        <f>Sobota_I_kolo_sekt_D!S8</f>
        <v>1</v>
      </c>
      <c r="N9" s="77">
        <f>Sobota_I_kolo_sekt_D!Q8</f>
        <v>25</v>
      </c>
      <c r="O9" s="78">
        <f>Sobota_I_kolo_sekt_D!P8</f>
        <v>16.6</v>
      </c>
      <c r="P9" s="165">
        <f t="shared" si="0"/>
        <v>15</v>
      </c>
      <c r="Q9" s="172">
        <f t="shared" si="1"/>
        <v>126</v>
      </c>
      <c r="R9" s="168">
        <f t="shared" si="2"/>
        <v>105.6</v>
      </c>
      <c r="S9" s="173">
        <v>3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9.5" customHeight="1">
      <c r="A10" s="5"/>
      <c r="B10" s="68" t="s">
        <v>24</v>
      </c>
      <c r="C10" s="109" t="s">
        <v>56</v>
      </c>
      <c r="D10" s="99">
        <f>LOOKUP(Sobota_I_kolo_sekt_A!S9,Sobota_I_kolo_sekt_A!S9)</f>
        <v>2</v>
      </c>
      <c r="E10" s="77">
        <f>LOOKUP(Sobota_I_kolo_sekt_A!Q9,Sobota_I_kolo_sekt_A!Q9)</f>
        <v>45</v>
      </c>
      <c r="F10" s="78">
        <f>LOOKUP(Sobota_I_kolo_sekt_A!P9,Sobota_I_kolo_sekt_A!P9)</f>
        <v>36.4</v>
      </c>
      <c r="G10" s="99">
        <f>Sobota_I_kolo_sekt_B!S9</f>
        <v>8</v>
      </c>
      <c r="H10" s="77">
        <f>Sobota_I_kolo_sekt_B!Q9</f>
        <v>19</v>
      </c>
      <c r="I10" s="78">
        <f>Sobota_I_kolo_sekt_B!P9</f>
        <v>19.5</v>
      </c>
      <c r="J10" s="99">
        <f>Sobota_I_kolo_sekt_C!S9</f>
        <v>4</v>
      </c>
      <c r="K10" s="77">
        <f>Sobota_I_kolo_sekt_C!Q9</f>
        <v>14</v>
      </c>
      <c r="L10" s="78">
        <f>Sobota_I_kolo_sekt_C!P9</f>
        <v>13</v>
      </c>
      <c r="M10" s="99">
        <f>Sobota_I_kolo_sekt_D!S9</f>
        <v>10</v>
      </c>
      <c r="N10" s="77">
        <f>Sobota_I_kolo_sekt_D!Q9</f>
        <v>0</v>
      </c>
      <c r="O10" s="78">
        <f>Sobota_I_kolo_sekt_D!P9</f>
        <v>0</v>
      </c>
      <c r="P10" s="166">
        <f t="shared" si="0"/>
        <v>24</v>
      </c>
      <c r="Q10" s="172">
        <f t="shared" si="1"/>
        <v>78</v>
      </c>
      <c r="R10" s="168">
        <f t="shared" si="2"/>
        <v>68.9</v>
      </c>
      <c r="S10" s="173">
        <v>7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68" t="s">
        <v>25</v>
      </c>
      <c r="C11" s="109" t="s">
        <v>57</v>
      </c>
      <c r="D11" s="99">
        <f>LOOKUP(Sobota_I_kolo_sekt_A!S10,Sobota_I_kolo_sekt_A!S10)</f>
        <v>3</v>
      </c>
      <c r="E11" s="77">
        <f>LOOKUP(Sobota_I_kolo_sekt_A!Q10,Sobota_I_kolo_sekt_A!Q10)</f>
        <v>26</v>
      </c>
      <c r="F11" s="78">
        <f>LOOKUP(Sobota_I_kolo_sekt_A!P10,Sobota_I_kolo_sekt_A!P10)</f>
        <v>37.2</v>
      </c>
      <c r="G11" s="99">
        <f>Sobota_I_kolo_sekt_B!S10</f>
        <v>2</v>
      </c>
      <c r="H11" s="77">
        <f>Sobota_I_kolo_sekt_B!Q10</f>
        <v>61</v>
      </c>
      <c r="I11" s="78">
        <f>Sobota_I_kolo_sekt_B!P10</f>
        <v>61.2</v>
      </c>
      <c r="J11" s="99">
        <f>Sobota_I_kolo_sekt_C!S10</f>
        <v>7</v>
      </c>
      <c r="K11" s="77">
        <f>Sobota_I_kolo_sekt_C!Q10</f>
        <v>5</v>
      </c>
      <c r="L11" s="78">
        <f>Sobota_I_kolo_sekt_C!P10</f>
        <v>8.6</v>
      </c>
      <c r="M11" s="99">
        <f>Sobota_I_kolo_sekt_D!S10</f>
        <v>7</v>
      </c>
      <c r="N11" s="77">
        <f>Sobota_I_kolo_sekt_D!Q10</f>
        <v>3</v>
      </c>
      <c r="O11" s="78">
        <f>Sobota_I_kolo_sekt_D!P10</f>
        <v>1.2000000000000002</v>
      </c>
      <c r="P11" s="165">
        <f t="shared" si="0"/>
        <v>19</v>
      </c>
      <c r="Q11" s="172">
        <f t="shared" si="1"/>
        <v>95</v>
      </c>
      <c r="R11" s="168">
        <f t="shared" si="2"/>
        <v>108.2</v>
      </c>
      <c r="S11" s="173">
        <v>5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>
      <c r="A12" s="5"/>
      <c r="B12" s="68" t="s">
        <v>26</v>
      </c>
      <c r="C12" s="109" t="s">
        <v>63</v>
      </c>
      <c r="D12" s="99">
        <f>LOOKUP(Sobota_I_kolo_sekt_A!S11,Sobota_I_kolo_sekt_A!S11)</f>
        <v>8</v>
      </c>
      <c r="E12" s="77">
        <f>LOOKUP(Sobota_I_kolo_sekt_A!Q11,Sobota_I_kolo_sekt_A!Q11)</f>
        <v>26</v>
      </c>
      <c r="F12" s="78">
        <f>LOOKUP(Sobota_I_kolo_sekt_A!P11,Sobota_I_kolo_sekt_A!P11)</f>
        <v>10.399999999999999</v>
      </c>
      <c r="G12" s="99">
        <f>Sobota_I_kolo_sekt_B!S11</f>
        <v>6</v>
      </c>
      <c r="H12" s="77">
        <f>Sobota_I_kolo_sekt_B!Q11</f>
        <v>29</v>
      </c>
      <c r="I12" s="78">
        <f>Sobota_I_kolo_sekt_B!P11</f>
        <v>24.299999999999997</v>
      </c>
      <c r="J12" s="99">
        <f>Sobota_I_kolo_sekt_C!S11</f>
        <v>1</v>
      </c>
      <c r="K12" s="77">
        <f>Sobota_I_kolo_sekt_C!Q11</f>
        <v>16</v>
      </c>
      <c r="L12" s="78">
        <f>Sobota_I_kolo_sekt_C!P11</f>
        <v>46</v>
      </c>
      <c r="M12" s="99">
        <f>Sobota_I_kolo_sekt_D!S11</f>
        <v>4</v>
      </c>
      <c r="N12" s="77">
        <f>Sobota_I_kolo_sekt_D!Q11</f>
        <v>14</v>
      </c>
      <c r="O12" s="78">
        <f>Sobota_I_kolo_sekt_D!P11</f>
        <v>18.8</v>
      </c>
      <c r="P12" s="165">
        <f t="shared" si="0"/>
        <v>19</v>
      </c>
      <c r="Q12" s="172">
        <f t="shared" si="1"/>
        <v>85</v>
      </c>
      <c r="R12" s="168">
        <f t="shared" si="2"/>
        <v>99.49999999999999</v>
      </c>
      <c r="S12" s="173">
        <v>6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" thickBot="1">
      <c r="A13" s="5"/>
      <c r="B13" s="68" t="s">
        <v>27</v>
      </c>
      <c r="C13" s="110" t="s">
        <v>64</v>
      </c>
      <c r="D13" s="100">
        <f>LOOKUP(Sobota_I_kolo_sekt_A!S12,Sobota_I_kolo_sekt_A!S12)</f>
        <v>10</v>
      </c>
      <c r="E13" s="82">
        <f>LOOKUP(Sobota_I_kolo_sekt_A!Q12,Sobota_I_kolo_sekt_A!Q12)</f>
        <v>0</v>
      </c>
      <c r="F13" s="83">
        <f>LOOKUP(Sobota_I_kolo_sekt_A!P12,Sobota_I_kolo_sekt_A!P12)</f>
        <v>0</v>
      </c>
      <c r="G13" s="100">
        <f>Sobota_I_kolo_sekt_B!S12</f>
        <v>10</v>
      </c>
      <c r="H13" s="82">
        <f>Sobota_I_kolo_sekt_B!Q12</f>
        <v>0</v>
      </c>
      <c r="I13" s="83">
        <f>Sobota_I_kolo_sekt_B!P12</f>
        <v>0</v>
      </c>
      <c r="J13" s="100">
        <f>Sobota_I_kolo_sekt_C!S12</f>
        <v>10</v>
      </c>
      <c r="K13" s="82">
        <f>Sobota_I_kolo_sekt_C!Q12</f>
        <v>0</v>
      </c>
      <c r="L13" s="83">
        <f>Sobota_I_kolo_sekt_C!P12</f>
        <v>0</v>
      </c>
      <c r="M13" s="100">
        <f>Sobota_I_kolo_sekt_D!S12</f>
        <v>10</v>
      </c>
      <c r="N13" s="82">
        <f>Sobota_I_kolo_sekt_D!Q12</f>
        <v>0</v>
      </c>
      <c r="O13" s="83">
        <f>Sobota_I_kolo_sekt_D!P12</f>
        <v>0</v>
      </c>
      <c r="P13" s="167">
        <f t="shared" si="0"/>
        <v>40</v>
      </c>
      <c r="Q13" s="174">
        <f t="shared" si="1"/>
        <v>0</v>
      </c>
      <c r="R13" s="175">
        <f t="shared" si="2"/>
        <v>0</v>
      </c>
      <c r="S13" s="176">
        <v>9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hidden="1" thickBot="1">
      <c r="A14" s="5"/>
      <c r="B14" s="68" t="s">
        <v>28</v>
      </c>
      <c r="C14" s="109"/>
      <c r="D14" s="141">
        <f>LOOKUP(Sobota_I_kolo_sekt_A!S13,Sobota_I_kolo_sekt_A!S13)</f>
        <v>11</v>
      </c>
      <c r="E14" s="122">
        <f>LOOKUP(Sobota_I_kolo_sekt_A!Q13,Sobota_I_kolo_sekt_A!Q13)</f>
        <v>-4</v>
      </c>
      <c r="F14" s="123">
        <f>LOOKUP(Sobota_I_kolo_sekt_A!P13,Sobota_I_kolo_sekt_A!P13)</f>
        <v>-4</v>
      </c>
      <c r="G14" s="140">
        <f>Sobota_I_kolo_sekt_B!S13</f>
        <v>11</v>
      </c>
      <c r="H14" s="122">
        <f>Sobota_I_kolo_sekt_B!Q13</f>
        <v>-4</v>
      </c>
      <c r="I14" s="123">
        <f>Sobota_I_kolo_sekt_B!P13</f>
        <v>-4</v>
      </c>
      <c r="J14" s="140">
        <f>Sobota_I_kolo_sekt_C!S13</f>
        <v>11</v>
      </c>
      <c r="K14" s="122">
        <f>Sobota_I_kolo_sekt_C!Q13</f>
        <v>-4</v>
      </c>
      <c r="L14" s="132">
        <f>Sobota_I_kolo_sekt_C!P13</f>
        <v>-4</v>
      </c>
      <c r="M14" s="141">
        <f>Sobota_I_kolo_sekt_D!S13</f>
        <v>11</v>
      </c>
      <c r="N14" s="122">
        <f>Sobota_I_kolo_sekt_D!Q13</f>
        <v>-4</v>
      </c>
      <c r="O14" s="123">
        <f>Sobota_I_kolo_sekt_D!P13</f>
        <v>-4</v>
      </c>
      <c r="P14" s="142">
        <f t="shared" si="0"/>
        <v>44</v>
      </c>
      <c r="Q14" s="138">
        <f t="shared" si="1"/>
        <v>-16</v>
      </c>
      <c r="R14" s="139">
        <f t="shared" si="2"/>
        <v>-16</v>
      </c>
      <c r="S14" s="126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" hidden="1" thickBot="1">
      <c r="A15" s="5"/>
      <c r="B15" s="68" t="s">
        <v>29</v>
      </c>
      <c r="C15" s="109"/>
      <c r="D15" s="99">
        <f>LOOKUP(Sobota_I_kolo_sekt_A!S14,Sobota_I_kolo_sekt_A!S14)</f>
        <v>11</v>
      </c>
      <c r="E15" s="77">
        <f>LOOKUP(Sobota_I_kolo_sekt_A!Q14,Sobota_I_kolo_sekt_A!Q14)</f>
        <v>-4</v>
      </c>
      <c r="F15" s="79">
        <f>LOOKUP(Sobota_I_kolo_sekt_A!P14,Sobota_I_kolo_sekt_A!P14)</f>
        <v>-4</v>
      </c>
      <c r="G15" s="101">
        <f>Sobota_I_kolo_sekt_B!S14</f>
        <v>11</v>
      </c>
      <c r="H15" s="71">
        <f>Sobota_I_kolo_sekt_B!Q14</f>
        <v>-4</v>
      </c>
      <c r="I15" s="74">
        <f>Sobota_I_kolo_sekt_B!P14</f>
        <v>-4</v>
      </c>
      <c r="J15" s="101">
        <f>Sobota_I_kolo_sekt_C!S14</f>
        <v>11</v>
      </c>
      <c r="K15" s="71">
        <f>Sobota_I_kolo_sekt_C!Q14</f>
        <v>-4</v>
      </c>
      <c r="L15" s="72">
        <f>Sobota_I_kolo_sekt_C!P14</f>
        <v>-4</v>
      </c>
      <c r="M15" s="98">
        <f>Sobota_I_kolo_sekt_D!S14</f>
        <v>11</v>
      </c>
      <c r="N15" s="71">
        <f>Sobota_I_kolo_sekt_D!Q14</f>
        <v>-4</v>
      </c>
      <c r="O15" s="74">
        <f>Sobota_I_kolo_sekt_D!P14</f>
        <v>-4</v>
      </c>
      <c r="P15" s="97">
        <f t="shared" si="0"/>
        <v>44</v>
      </c>
      <c r="Q15" s="63">
        <f t="shared" si="1"/>
        <v>-16</v>
      </c>
      <c r="R15" s="65">
        <f t="shared" si="2"/>
        <v>-16</v>
      </c>
      <c r="S15" s="80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69" t="s">
        <v>30</v>
      </c>
      <c r="C16" s="110"/>
      <c r="D16" s="100">
        <f>LOOKUP(Sobota_I_kolo_sekt_A!S15,Sobota_I_kolo_sekt_A!S15)</f>
        <v>11</v>
      </c>
      <c r="E16" s="82">
        <f>LOOKUP(Sobota_I_kolo_sekt_A!Q15,Sobota_I_kolo_sekt_A!Q15)</f>
        <v>-4</v>
      </c>
      <c r="F16" s="84">
        <f>LOOKUP(Sobota_I_kolo_sekt_A!P15,Sobota_I_kolo_sekt_A!P15)</f>
        <v>-4</v>
      </c>
      <c r="G16" s="101">
        <f>Sobota_I_kolo_sekt_B!S15</f>
        <v>11</v>
      </c>
      <c r="H16" s="71">
        <f>Sobota_I_kolo_sekt_B!Q15</f>
        <v>-4</v>
      </c>
      <c r="I16" s="74">
        <f>Sobota_I_kolo_sekt_B!P15</f>
        <v>-4</v>
      </c>
      <c r="J16" s="101">
        <f>Sobota_I_kolo_sekt_C!S15</f>
        <v>11</v>
      </c>
      <c r="K16" s="71">
        <f>Sobota_I_kolo_sekt_C!Q15</f>
        <v>-4</v>
      </c>
      <c r="L16" s="72">
        <f>Sobota_I_kolo_sekt_C!P15</f>
        <v>-4</v>
      </c>
      <c r="M16" s="98">
        <f>Sobota_I_kolo_sekt_D!S15</f>
        <v>11</v>
      </c>
      <c r="N16" s="71">
        <f>Sobota_I_kolo_sekt_D!Q15</f>
        <v>-4</v>
      </c>
      <c r="O16" s="74">
        <f>Sobota_I_kolo_sekt_D!P15</f>
        <v>-4</v>
      </c>
      <c r="P16" s="97">
        <f>SUM(D16,G16,J16,M16)</f>
        <v>44</v>
      </c>
      <c r="Q16" s="64">
        <f t="shared" si="1"/>
        <v>-16</v>
      </c>
      <c r="R16" s="66">
        <f t="shared" si="2"/>
        <v>-16</v>
      </c>
      <c r="S16" s="85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6"/>
      <c r="C17" s="87"/>
      <c r="D17" s="88">
        <f>SUM(D5:D16)</f>
        <v>79</v>
      </c>
      <c r="E17" s="88">
        <f aca="true" t="shared" si="3" ref="E17:P17">SUM(E5:E16)</f>
        <v>269</v>
      </c>
      <c r="F17" s="88">
        <f t="shared" si="3"/>
        <v>247.89999999999998</v>
      </c>
      <c r="G17" s="88">
        <f t="shared" si="3"/>
        <v>79</v>
      </c>
      <c r="H17" s="88">
        <f t="shared" si="3"/>
        <v>344</v>
      </c>
      <c r="I17" s="88">
        <f t="shared" si="3"/>
        <v>333</v>
      </c>
      <c r="J17" s="88">
        <f t="shared" si="3"/>
        <v>81</v>
      </c>
      <c r="K17" s="88">
        <f t="shared" si="3"/>
        <v>78</v>
      </c>
      <c r="L17" s="88">
        <f t="shared" si="3"/>
        <v>135.89999999999998</v>
      </c>
      <c r="M17" s="88">
        <f t="shared" si="3"/>
        <v>81</v>
      </c>
      <c r="N17" s="88">
        <f t="shared" si="3"/>
        <v>73</v>
      </c>
      <c r="O17" s="88">
        <f t="shared" si="3"/>
        <v>75.2</v>
      </c>
      <c r="P17" s="88">
        <f t="shared" si="3"/>
        <v>320</v>
      </c>
      <c r="Q17" s="87"/>
      <c r="R17" s="87"/>
      <c r="S17" s="87"/>
      <c r="T17" s="5"/>
      <c r="U17" s="5"/>
      <c r="V17" s="5"/>
      <c r="W17" s="5"/>
      <c r="X17" s="5"/>
      <c r="Y17" s="5"/>
      <c r="Z17" s="5"/>
    </row>
    <row r="18" spans="1:26" ht="12.75">
      <c r="A18" s="5"/>
      <c r="C18" s="5" t="s">
        <v>107</v>
      </c>
      <c r="D18" s="5"/>
      <c r="E18" s="5"/>
      <c r="F18" s="5"/>
      <c r="G18" s="5"/>
      <c r="H18" s="5" t="s">
        <v>108</v>
      </c>
      <c r="I18" s="5"/>
      <c r="J18" s="5"/>
      <c r="K18" s="5"/>
      <c r="L18" s="5"/>
      <c r="M18" s="5"/>
      <c r="N18" s="5" t="s">
        <v>109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  <mergeCell ref="R3:R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3.00390625" style="0" hidden="1" customWidth="1"/>
    <col min="2" max="2" width="4.57421875" style="0" customWidth="1"/>
    <col min="3" max="3" width="5.140625" style="0" customWidth="1"/>
    <col min="4" max="4" width="19.28125" style="0" customWidth="1"/>
    <col min="5" max="5" width="16.281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" thickBot="1">
      <c r="B2" s="210" t="s">
        <v>104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.75" thickBot="1">
      <c r="B3" s="211" t="s">
        <v>0</v>
      </c>
      <c r="C3" s="21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8"/>
      <c r="D4" s="181" t="s">
        <v>95</v>
      </c>
      <c r="E4" s="108" t="s">
        <v>53</v>
      </c>
      <c r="F4" s="22"/>
      <c r="G4" s="30">
        <v>22.2</v>
      </c>
      <c r="H4" s="161">
        <v>11</v>
      </c>
      <c r="I4" s="158">
        <f>COUNTIF(G$4:G$15,"&lt;"&amp;G4)*ROWS(G$4:G$15)+COUNTIF(H$4:H$15,"&lt;"&amp;H4)</f>
        <v>113</v>
      </c>
      <c r="J4" s="178">
        <f>IF(COUNTIF(I$4:I$15,I4)&gt;1,RANK(I4,I$4:I$15,0)+(COUNT(I$4:I$15)+1-RANK(I4,I$4:I$15,0)-RANK(I4,I$4:I$15,1))/2,RANK(I4,I$4:I$15,0)+(COUNT(I$4:I$15)+1-RANK(I4,I$4:I$15,0)-RANK(I4,I$4:I$15,1)))</f>
        <v>1</v>
      </c>
      <c r="K4" s="30">
        <v>28.2</v>
      </c>
      <c r="L4" s="161">
        <v>17</v>
      </c>
      <c r="M4" s="158">
        <f>COUNTIF(K$4:K$15,"&lt;"&amp;K4)*ROWS(K$4:K$15)+COUNTIF(L$4:L$15,"&lt;"&amp;L4)</f>
        <v>117</v>
      </c>
      <c r="N4" s="54">
        <f>IF(COUNTIF(M$4:M$15,M4)&gt;1,RANK(M4,M$4:M$15,0)+(COUNT(M$4:M$15)+1-RANK(M4,M$4:M$15,0)-RANK(M4,M$4:M$15,1))/2,RANK(M4,M$4:M$15,0)+(COUNT(M$4:M$15)+1-RANK(M4,M$4:M$15,0)-RANK(M4,M$4:M$15,1)))</f>
        <v>1</v>
      </c>
      <c r="O4" s="48">
        <f>SUM(J4,N4)</f>
        <v>2</v>
      </c>
      <c r="P4" s="45">
        <f aca="true" t="shared" si="0" ref="P4:P15">SUM(K4,G4)</f>
        <v>50.4</v>
      </c>
      <c r="Q4" s="32">
        <f aca="true" t="shared" si="1" ref="Q4:Q15">SUM(L4,H4)</f>
        <v>28</v>
      </c>
      <c r="R4" s="36">
        <f>(COUNTIF(O$4:O$15,"&gt;"&amp;O4)*ROWS(O$4:O$14)+COUNTIF(P$4:P$15,"&lt;"&amp;P4))*ROWS(O$4:O$15)+COUNTIF(Q$4:Q$15,"&lt;"&amp;Q4)</f>
        <v>1594</v>
      </c>
      <c r="S4" s="42">
        <f>IF(COUNTIF(R$4:R$15,R4)&gt;1,RANK(R4,R$4:R$15,0)+(COUNT(R$4:R$15)+1-RANK(R4,R$4:R$15,0)-RANK(R4,R$4:R$15,1))/2,RANK(R4,R$4:R$15,0)+(COUNT(R$4:R$15)+1-RANK(R4,R$4:R$15,0)-RANK(R4,R$4:R$15,1)))</f>
        <v>1</v>
      </c>
      <c r="T4" s="39">
        <v>0</v>
      </c>
    </row>
    <row r="5" spans="2:20" ht="18">
      <c r="B5" s="19"/>
      <c r="C5" s="90"/>
      <c r="D5" s="182" t="s">
        <v>96</v>
      </c>
      <c r="E5" s="109" t="s">
        <v>54</v>
      </c>
      <c r="F5" s="23"/>
      <c r="G5" s="33">
        <v>17</v>
      </c>
      <c r="H5" s="162">
        <v>6</v>
      </c>
      <c r="I5" s="159">
        <f aca="true" t="shared" si="2" ref="I5:I15">COUNTIF(G$4:G$15,"&lt;"&amp;G5)*ROWS(G$4:G$15)+COUNTIF(H$4:H$15,"&lt;"&amp;H5)</f>
        <v>88</v>
      </c>
      <c r="J5" s="179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3">
        <v>5.5</v>
      </c>
      <c r="L5" s="162">
        <v>9</v>
      </c>
      <c r="M5" s="159">
        <f aca="true" t="shared" si="4" ref="M5:M15">COUNTIF(K$4:K$15,"&lt;"&amp;K5)*ROWS(K$4:K$15)+COUNTIF(L$4:L$15,"&lt;"&amp;L5)</f>
        <v>67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49">
        <f aca="true" t="shared" si="6" ref="O5:O15">SUM(J5,N5)</f>
        <v>8</v>
      </c>
      <c r="P5" s="46">
        <f t="shared" si="0"/>
        <v>22.5</v>
      </c>
      <c r="Q5" s="29">
        <f t="shared" si="1"/>
        <v>15</v>
      </c>
      <c r="R5" s="37">
        <f aca="true" t="shared" si="7" ref="R5:R15">(COUNTIF(O$4:O$15,"&gt;"&amp;O5)*ROWS(O$4:O$14)+COUNTIF(P$4:P$15,"&lt;"&amp;P5))*ROWS(O$4:O$15)+COUNTIF(Q$4:Q$15,"&lt;"&amp;Q5)</f>
        <v>1302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40">
        <v>0</v>
      </c>
    </row>
    <row r="6" spans="2:20" ht="18">
      <c r="B6" s="19"/>
      <c r="C6" s="90"/>
      <c r="D6" s="182" t="s">
        <v>97</v>
      </c>
      <c r="E6" s="109" t="s">
        <v>61</v>
      </c>
      <c r="F6" s="23"/>
      <c r="G6" s="33">
        <v>10.3</v>
      </c>
      <c r="H6" s="162">
        <v>31</v>
      </c>
      <c r="I6" s="159">
        <f t="shared" si="2"/>
        <v>69</v>
      </c>
      <c r="J6" s="179">
        <f t="shared" si="3"/>
        <v>5</v>
      </c>
      <c r="K6" s="33">
        <v>2.5</v>
      </c>
      <c r="L6" s="162">
        <v>7</v>
      </c>
      <c r="M6" s="159">
        <f t="shared" si="4"/>
        <v>41</v>
      </c>
      <c r="N6" s="55">
        <f t="shared" si="5"/>
        <v>7</v>
      </c>
      <c r="O6" s="49">
        <f t="shared" si="6"/>
        <v>12</v>
      </c>
      <c r="P6" s="46">
        <f t="shared" si="0"/>
        <v>12.8</v>
      </c>
      <c r="Q6" s="29">
        <f t="shared" si="1"/>
        <v>38</v>
      </c>
      <c r="R6" s="37">
        <f t="shared" si="7"/>
        <v>743</v>
      </c>
      <c r="S6" s="43">
        <f t="shared" si="8"/>
        <v>7</v>
      </c>
      <c r="T6" s="40">
        <v>0</v>
      </c>
    </row>
    <row r="7" spans="2:20" ht="18">
      <c r="B7" s="19"/>
      <c r="C7" s="90"/>
      <c r="D7" s="182" t="s">
        <v>98</v>
      </c>
      <c r="E7" s="109" t="s">
        <v>55</v>
      </c>
      <c r="F7" s="23"/>
      <c r="G7" s="33">
        <v>20.7</v>
      </c>
      <c r="H7" s="162">
        <v>14</v>
      </c>
      <c r="I7" s="159">
        <f t="shared" si="2"/>
        <v>103</v>
      </c>
      <c r="J7" s="179">
        <f t="shared" si="3"/>
        <v>2</v>
      </c>
      <c r="K7" s="33">
        <v>6.2</v>
      </c>
      <c r="L7" s="162">
        <v>11</v>
      </c>
      <c r="M7" s="159">
        <f t="shared" si="4"/>
        <v>104</v>
      </c>
      <c r="N7" s="55">
        <f t="shared" si="5"/>
        <v>2</v>
      </c>
      <c r="O7" s="49">
        <f t="shared" si="6"/>
        <v>4</v>
      </c>
      <c r="P7" s="46">
        <f t="shared" si="0"/>
        <v>26.9</v>
      </c>
      <c r="Q7" s="29">
        <f t="shared" si="1"/>
        <v>25</v>
      </c>
      <c r="R7" s="37">
        <f t="shared" si="7"/>
        <v>1449</v>
      </c>
      <c r="S7" s="43">
        <f t="shared" si="8"/>
        <v>2</v>
      </c>
      <c r="T7" s="40">
        <v>0</v>
      </c>
    </row>
    <row r="8" spans="2:20" ht="18">
      <c r="B8" s="19"/>
      <c r="C8" s="90"/>
      <c r="D8" s="182" t="s">
        <v>91</v>
      </c>
      <c r="E8" s="109" t="s">
        <v>62</v>
      </c>
      <c r="F8" s="23"/>
      <c r="G8" s="33">
        <v>7</v>
      </c>
      <c r="H8" s="162">
        <v>16</v>
      </c>
      <c r="I8" s="159">
        <f t="shared" si="2"/>
        <v>56</v>
      </c>
      <c r="J8" s="179">
        <f t="shared" si="3"/>
        <v>6</v>
      </c>
      <c r="K8" s="33">
        <v>5.9</v>
      </c>
      <c r="L8" s="162">
        <v>8</v>
      </c>
      <c r="M8" s="159">
        <f t="shared" si="4"/>
        <v>78</v>
      </c>
      <c r="N8" s="55">
        <f t="shared" si="5"/>
        <v>4</v>
      </c>
      <c r="O8" s="49">
        <f t="shared" si="6"/>
        <v>10</v>
      </c>
      <c r="P8" s="46">
        <f t="shared" si="0"/>
        <v>12.9</v>
      </c>
      <c r="Q8" s="29">
        <f t="shared" si="1"/>
        <v>24</v>
      </c>
      <c r="R8" s="37">
        <f t="shared" si="7"/>
        <v>884</v>
      </c>
      <c r="S8" s="43">
        <f t="shared" si="8"/>
        <v>5</v>
      </c>
      <c r="T8" s="40">
        <v>0</v>
      </c>
    </row>
    <row r="9" spans="2:20" ht="18">
      <c r="B9" s="19"/>
      <c r="C9" s="90"/>
      <c r="D9" s="183"/>
      <c r="E9" s="109" t="s">
        <v>56</v>
      </c>
      <c r="F9" s="23"/>
      <c r="G9" s="33"/>
      <c r="H9" s="177"/>
      <c r="I9" s="159">
        <f t="shared" si="2"/>
        <v>0</v>
      </c>
      <c r="J9" s="179">
        <f t="shared" si="3"/>
        <v>10</v>
      </c>
      <c r="K9" s="33"/>
      <c r="L9" s="162"/>
      <c r="M9" s="159">
        <f t="shared" si="4"/>
        <v>0</v>
      </c>
      <c r="N9" s="55">
        <f t="shared" si="5"/>
        <v>10</v>
      </c>
      <c r="O9" s="49">
        <f t="shared" si="6"/>
        <v>20</v>
      </c>
      <c r="P9" s="46">
        <f t="shared" si="0"/>
        <v>0</v>
      </c>
      <c r="Q9" s="29">
        <f t="shared" si="1"/>
        <v>0</v>
      </c>
      <c r="R9" s="37">
        <f t="shared" si="7"/>
        <v>39</v>
      </c>
      <c r="S9" s="43">
        <v>10</v>
      </c>
      <c r="T9" s="40">
        <v>0</v>
      </c>
    </row>
    <row r="10" spans="2:20" ht="18">
      <c r="B10" s="19"/>
      <c r="C10" s="90"/>
      <c r="D10" s="182" t="s">
        <v>100</v>
      </c>
      <c r="E10" s="109" t="s">
        <v>57</v>
      </c>
      <c r="F10" s="23"/>
      <c r="G10" s="33">
        <v>5.7</v>
      </c>
      <c r="H10" s="162">
        <v>5</v>
      </c>
      <c r="I10" s="159">
        <f t="shared" si="2"/>
        <v>39</v>
      </c>
      <c r="J10" s="179">
        <f t="shared" si="3"/>
        <v>7</v>
      </c>
      <c r="K10" s="33">
        <v>6.1</v>
      </c>
      <c r="L10" s="162">
        <v>5</v>
      </c>
      <c r="M10" s="159">
        <f t="shared" si="4"/>
        <v>88</v>
      </c>
      <c r="N10" s="55">
        <f t="shared" si="5"/>
        <v>3</v>
      </c>
      <c r="O10" s="49">
        <f t="shared" si="6"/>
        <v>10</v>
      </c>
      <c r="P10" s="46">
        <f t="shared" si="0"/>
        <v>11.8</v>
      </c>
      <c r="Q10" s="29">
        <f t="shared" si="1"/>
        <v>10</v>
      </c>
      <c r="R10" s="37">
        <f t="shared" si="7"/>
        <v>857</v>
      </c>
      <c r="S10" s="43">
        <f t="shared" si="8"/>
        <v>6</v>
      </c>
      <c r="T10" s="40">
        <v>0</v>
      </c>
    </row>
    <row r="11" spans="2:20" ht="18">
      <c r="B11" s="19"/>
      <c r="C11" s="90"/>
      <c r="D11" s="182" t="s">
        <v>101</v>
      </c>
      <c r="E11" s="109" t="s">
        <v>63</v>
      </c>
      <c r="F11" s="23"/>
      <c r="G11" s="33">
        <v>14.9</v>
      </c>
      <c r="H11" s="162">
        <v>12</v>
      </c>
      <c r="I11" s="159">
        <f t="shared" si="2"/>
        <v>78</v>
      </c>
      <c r="J11" s="179">
        <f t="shared" si="3"/>
        <v>4</v>
      </c>
      <c r="K11" s="33">
        <v>3.1</v>
      </c>
      <c r="L11" s="162">
        <v>3</v>
      </c>
      <c r="M11" s="159">
        <f t="shared" si="4"/>
        <v>51</v>
      </c>
      <c r="N11" s="55">
        <f t="shared" si="5"/>
        <v>6</v>
      </c>
      <c r="O11" s="49">
        <f t="shared" si="6"/>
        <v>10</v>
      </c>
      <c r="P11" s="46">
        <f t="shared" si="0"/>
        <v>18</v>
      </c>
      <c r="Q11" s="29">
        <f t="shared" si="1"/>
        <v>15</v>
      </c>
      <c r="R11" s="37">
        <f t="shared" si="7"/>
        <v>894</v>
      </c>
      <c r="S11" s="43">
        <f t="shared" si="8"/>
        <v>4</v>
      </c>
      <c r="T11" s="40">
        <v>0</v>
      </c>
    </row>
    <row r="12" spans="2:20" ht="18" thickBot="1">
      <c r="B12" s="20"/>
      <c r="C12" s="92"/>
      <c r="D12" s="184"/>
      <c r="E12" s="110" t="s">
        <v>64</v>
      </c>
      <c r="F12" s="24"/>
      <c r="G12" s="34"/>
      <c r="H12" s="163"/>
      <c r="I12" s="160">
        <f t="shared" si="2"/>
        <v>0</v>
      </c>
      <c r="J12" s="180">
        <f t="shared" si="3"/>
        <v>10</v>
      </c>
      <c r="K12" s="34"/>
      <c r="L12" s="163"/>
      <c r="M12" s="160">
        <f t="shared" si="4"/>
        <v>0</v>
      </c>
      <c r="N12" s="56">
        <f t="shared" si="5"/>
        <v>10</v>
      </c>
      <c r="O12" s="50">
        <f t="shared" si="6"/>
        <v>20</v>
      </c>
      <c r="P12" s="47">
        <f t="shared" si="0"/>
        <v>0</v>
      </c>
      <c r="Q12" s="35">
        <f t="shared" si="1"/>
        <v>0</v>
      </c>
      <c r="R12" s="38">
        <f t="shared" si="7"/>
        <v>39</v>
      </c>
      <c r="S12" s="44">
        <v>10</v>
      </c>
      <c r="T12" s="41">
        <v>0</v>
      </c>
    </row>
    <row r="13" spans="2:20" ht="18" hidden="1">
      <c r="B13" s="145"/>
      <c r="C13" s="146"/>
      <c r="D13" s="146"/>
      <c r="E13" s="129"/>
      <c r="F13" s="148"/>
      <c r="G13" s="149">
        <v>-2</v>
      </c>
      <c r="H13" s="149">
        <v>-2</v>
      </c>
      <c r="I13" s="150">
        <f t="shared" si="2"/>
        <v>0</v>
      </c>
      <c r="J13" s="151">
        <f t="shared" si="3"/>
        <v>10</v>
      </c>
      <c r="K13" s="149">
        <v>-2</v>
      </c>
      <c r="L13" s="149">
        <v>-2</v>
      </c>
      <c r="M13" s="150">
        <f t="shared" si="4"/>
        <v>0</v>
      </c>
      <c r="N13" s="151">
        <f t="shared" si="5"/>
        <v>10</v>
      </c>
      <c r="O13" s="152">
        <f t="shared" si="6"/>
        <v>20</v>
      </c>
      <c r="P13" s="153">
        <f t="shared" si="0"/>
        <v>-4</v>
      </c>
      <c r="Q13" s="154">
        <f t="shared" si="1"/>
        <v>-4</v>
      </c>
      <c r="R13" s="155">
        <f t="shared" si="7"/>
        <v>0</v>
      </c>
      <c r="S13" s="156">
        <f t="shared" si="8"/>
        <v>11</v>
      </c>
      <c r="T13" s="157">
        <v>0</v>
      </c>
    </row>
    <row r="14" spans="2:20" ht="18" hidden="1">
      <c r="B14" s="19"/>
      <c r="C14" s="1"/>
      <c r="D14" s="3"/>
      <c r="E14" s="109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10</v>
      </c>
      <c r="K14" s="33">
        <v>-2</v>
      </c>
      <c r="L14" s="33">
        <v>-2</v>
      </c>
      <c r="M14" s="52">
        <f t="shared" si="4"/>
        <v>0</v>
      </c>
      <c r="N14" s="55">
        <f t="shared" si="5"/>
        <v>10</v>
      </c>
      <c r="O14" s="49">
        <f t="shared" si="6"/>
        <v>20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11</v>
      </c>
      <c r="T14" s="40">
        <v>0</v>
      </c>
    </row>
    <row r="15" spans="2:20" ht="18" hidden="1" thickBot="1">
      <c r="B15" s="20"/>
      <c r="C15" s="21"/>
      <c r="D15" s="21"/>
      <c r="E15" s="110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10</v>
      </c>
      <c r="K15" s="34">
        <v>-2</v>
      </c>
      <c r="L15" s="34">
        <v>-2</v>
      </c>
      <c r="M15" s="53">
        <f t="shared" si="4"/>
        <v>0</v>
      </c>
      <c r="N15" s="56">
        <f t="shared" si="5"/>
        <v>10</v>
      </c>
      <c r="O15" s="50">
        <f t="shared" si="6"/>
        <v>20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11</v>
      </c>
      <c r="T15" s="41">
        <v>0</v>
      </c>
    </row>
    <row r="16" spans="2:20" ht="12.75">
      <c r="B16" s="89"/>
      <c r="C16" s="89"/>
      <c r="D16" s="89"/>
      <c r="E16" s="89"/>
      <c r="F16" s="89"/>
      <c r="G16" s="89"/>
      <c r="H16" s="89"/>
      <c r="I16" s="89"/>
      <c r="J16" s="89">
        <f>SUM(J4:J15)</f>
        <v>78</v>
      </c>
      <c r="K16" s="89"/>
      <c r="L16" s="89"/>
      <c r="M16" s="89"/>
      <c r="N16" s="89">
        <f>SUM(N4:N15)</f>
        <v>78</v>
      </c>
      <c r="O16" s="89">
        <f>SUM(O4:O15)</f>
        <v>156</v>
      </c>
      <c r="P16" s="89"/>
      <c r="Q16" s="89"/>
      <c r="R16" s="89"/>
      <c r="S16" s="89"/>
      <c r="T16" s="8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P8" sqref="P8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6.2812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" thickBot="1">
      <c r="B2" s="210" t="s">
        <v>105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.75" thickBot="1">
      <c r="B3" s="211" t="s">
        <v>0</v>
      </c>
      <c r="C3" s="21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7"/>
      <c r="D4" s="17" t="s">
        <v>88</v>
      </c>
      <c r="E4" s="108" t="s">
        <v>53</v>
      </c>
      <c r="F4" s="22"/>
      <c r="G4" s="30">
        <v>4.6</v>
      </c>
      <c r="H4" s="161">
        <v>13</v>
      </c>
      <c r="I4" s="158">
        <f>COUNTIF(G$4:G$15,"&lt;"&amp;G4)*ROWS(G$4:G$15)+COUNTIF(H$4:H$15,"&lt;"&amp;H4)</f>
        <v>55</v>
      </c>
      <c r="J4" s="178">
        <f>IF(COUNTIF(I$4:I$15,I4)&gt;1,RANK(I4,I$4:I$15,0)+(COUNT(I$4:I$15)+1-RANK(I4,I$4:I$15,0)-RANK(I4,I$4:I$15,1))/2,RANK(I4,I$4:I$15,0)+(COUNT(I$4:I$15)+1-RANK(I4,I$4:I$15,0)-RANK(I4,I$4:I$15,1)))</f>
        <v>6</v>
      </c>
      <c r="K4" s="30">
        <v>17</v>
      </c>
      <c r="L4" s="161">
        <v>8</v>
      </c>
      <c r="M4" s="158">
        <f>COUNTIF(K$4:K$15,"&lt;"&amp;K4)*ROWS(K$4:K$15)+COUNTIF(L$4:L$15,"&lt;"&amp;L4)</f>
        <v>100</v>
      </c>
      <c r="N4" s="54">
        <f>IF(COUNTIF(M$4:M$15,M4)&gt;1,RANK(M4,M$4:M$15,0)+(COUNT(M$4:M$15)+1-RANK(M4,M$4:M$15,0)-RANK(M4,M$4:M$15,1))/2,RANK(M4,M$4:M$15,0)+(COUNT(M$4:M$15)+1-RANK(M4,M$4:M$15,0)-RANK(M4,M$4:M$15,1)))</f>
        <v>2</v>
      </c>
      <c r="O4" s="48">
        <f>SUM(J4,N4)</f>
        <v>8</v>
      </c>
      <c r="P4" s="238">
        <f aca="true" t="shared" si="0" ref="P4:P15">SUM(K4,G4)</f>
        <v>21.6</v>
      </c>
      <c r="Q4" s="32">
        <f aca="true" t="shared" si="1" ref="Q4:Q15">SUM(L4,H4)</f>
        <v>21</v>
      </c>
      <c r="R4" s="36">
        <f>(COUNTIF(O$4:O$15,"&gt;"&amp;O4)*ROWS(O$4:O$14)+COUNTIF(P$4:P$15,"&lt;"&amp;P4))*ROWS(O$4:O$15)+COUNTIF(Q$4:Q$15,"&lt;"&amp;Q4)</f>
        <v>1173</v>
      </c>
      <c r="S4" s="42">
        <f>IF(COUNTIF(R$4:R$15,R4)&gt;1,RANK(R4,R$4:R$15,0)+(COUNT(R$4:R$15)+1-RANK(R4,R$4:R$15,0)-RANK(R4,R$4:R$15,1))/2,RANK(R4,R$4:R$15,0)+(COUNT(R$4:R$15)+1-RANK(R4,R$4:R$15,0)-RANK(R4,R$4:R$15,1)))</f>
        <v>4</v>
      </c>
      <c r="T4" s="39">
        <v>0</v>
      </c>
    </row>
    <row r="5" spans="2:20" ht="18">
      <c r="B5" s="19"/>
      <c r="C5" s="1"/>
      <c r="D5" s="1"/>
      <c r="E5" s="109" t="s">
        <v>54</v>
      </c>
      <c r="F5" s="23"/>
      <c r="G5" s="33"/>
      <c r="H5" s="162"/>
      <c r="I5" s="159">
        <f aca="true" t="shared" si="2" ref="I5:I15">COUNTIF(G$4:G$15,"&lt;"&amp;G5)*ROWS(G$4:G$15)+COUNTIF(H$4:H$15,"&lt;"&amp;H5)</f>
        <v>0</v>
      </c>
      <c r="J5" s="179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33"/>
      <c r="L5" s="162"/>
      <c r="M5" s="159">
        <f aca="true" t="shared" si="4" ref="M5:M15">COUNTIF(K$4:K$15,"&lt;"&amp;K5)*ROWS(K$4:K$15)+COUNTIF(L$4:L$15,"&lt;"&amp;L5)</f>
        <v>0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49">
        <f aca="true" t="shared" si="6" ref="O5:O15">SUM(J5,N5)</f>
        <v>20</v>
      </c>
      <c r="P5" s="239">
        <f t="shared" si="0"/>
        <v>0</v>
      </c>
      <c r="Q5" s="29">
        <f t="shared" si="1"/>
        <v>0</v>
      </c>
      <c r="R5" s="37">
        <f aca="true" t="shared" si="7" ref="R5:R15">(COUNTIF(O$4:O$15,"&gt;"&amp;O5)*ROWS(O$4:O$14)+COUNTIF(P$4:P$15,"&lt;"&amp;P5))*ROWS(O$4:O$15)+COUNTIF(Q$4:Q$15,"&lt;"&amp;Q5)</f>
        <v>39</v>
      </c>
      <c r="S5" s="43">
        <v>10</v>
      </c>
      <c r="T5" s="40">
        <v>0</v>
      </c>
    </row>
    <row r="6" spans="2:20" ht="18">
      <c r="B6" s="19"/>
      <c r="C6" s="1"/>
      <c r="D6" s="1" t="s">
        <v>89</v>
      </c>
      <c r="E6" s="109" t="s">
        <v>61</v>
      </c>
      <c r="F6" s="23"/>
      <c r="G6" s="33">
        <v>8.5</v>
      </c>
      <c r="H6" s="162">
        <v>4</v>
      </c>
      <c r="I6" s="159">
        <f t="shared" si="2"/>
        <v>75</v>
      </c>
      <c r="J6" s="179">
        <f t="shared" si="3"/>
        <v>4</v>
      </c>
      <c r="K6" s="33">
        <v>6.6</v>
      </c>
      <c r="L6" s="162">
        <v>11</v>
      </c>
      <c r="M6" s="159">
        <f t="shared" si="4"/>
        <v>67</v>
      </c>
      <c r="N6" s="55">
        <f t="shared" si="5"/>
        <v>5</v>
      </c>
      <c r="O6" s="49">
        <f t="shared" si="6"/>
        <v>9</v>
      </c>
      <c r="P6" s="153">
        <f t="shared" si="0"/>
        <v>15.1</v>
      </c>
      <c r="Q6" s="154">
        <f t="shared" si="1"/>
        <v>15</v>
      </c>
      <c r="R6" s="37">
        <f t="shared" si="7"/>
        <v>1014</v>
      </c>
      <c r="S6" s="43">
        <f aca="true" t="shared" si="8" ref="S6:S15">IF(COUNTIF(R$4:R$15,R6)&gt;1,RANK(R6,R$4:R$15,0)+(COUNT(R$4:R$15)+1-RANK(R6,R$4:R$15,0)-RANK(R6,R$4:R$15,1))/2,RANK(R6,R$4:R$15,0)+(COUNT(R$4:R$15)+1-RANK(R6,R$4:R$15,0)-RANK(R6,R$4:R$15,1)))</f>
        <v>5</v>
      </c>
      <c r="T6" s="40">
        <v>0</v>
      </c>
    </row>
    <row r="7" spans="2:20" ht="18">
      <c r="B7" s="19"/>
      <c r="C7" s="1"/>
      <c r="D7" s="209" t="s">
        <v>90</v>
      </c>
      <c r="E7" s="109" t="s">
        <v>55</v>
      </c>
      <c r="F7" s="23"/>
      <c r="G7" s="33">
        <v>3.8</v>
      </c>
      <c r="H7" s="162">
        <v>6</v>
      </c>
      <c r="I7" s="159">
        <f t="shared" si="2"/>
        <v>41</v>
      </c>
      <c r="J7" s="179">
        <f t="shared" si="3"/>
        <v>7</v>
      </c>
      <c r="K7" s="33">
        <v>5.6</v>
      </c>
      <c r="L7" s="162">
        <v>9</v>
      </c>
      <c r="M7" s="159">
        <f t="shared" si="4"/>
        <v>54</v>
      </c>
      <c r="N7" s="55">
        <f t="shared" si="5"/>
        <v>6</v>
      </c>
      <c r="O7" s="49">
        <f t="shared" si="6"/>
        <v>13</v>
      </c>
      <c r="P7" s="46">
        <f t="shared" si="0"/>
        <v>9.399999999999999</v>
      </c>
      <c r="Q7" s="29">
        <f t="shared" si="1"/>
        <v>15</v>
      </c>
      <c r="R7" s="37">
        <f t="shared" si="7"/>
        <v>726</v>
      </c>
      <c r="S7" s="43">
        <f t="shared" si="8"/>
        <v>7</v>
      </c>
      <c r="T7" s="40">
        <v>0</v>
      </c>
    </row>
    <row r="8" spans="2:20" ht="18">
      <c r="B8" s="19"/>
      <c r="C8" s="1"/>
      <c r="D8" s="1" t="s">
        <v>99</v>
      </c>
      <c r="E8" s="109" t="s">
        <v>62</v>
      </c>
      <c r="F8" s="23"/>
      <c r="G8" s="33">
        <v>26.7</v>
      </c>
      <c r="H8" s="162">
        <v>22</v>
      </c>
      <c r="I8" s="159">
        <f t="shared" si="2"/>
        <v>104</v>
      </c>
      <c r="J8" s="179">
        <f t="shared" si="3"/>
        <v>2</v>
      </c>
      <c r="K8" s="33">
        <v>14.4</v>
      </c>
      <c r="L8" s="162">
        <v>25</v>
      </c>
      <c r="M8" s="159">
        <f t="shared" si="4"/>
        <v>92</v>
      </c>
      <c r="N8" s="55">
        <f t="shared" si="5"/>
        <v>3</v>
      </c>
      <c r="O8" s="49">
        <f t="shared" si="6"/>
        <v>5</v>
      </c>
      <c r="P8" s="46">
        <f t="shared" si="0"/>
        <v>41.1</v>
      </c>
      <c r="Q8" s="29">
        <f t="shared" si="1"/>
        <v>47</v>
      </c>
      <c r="R8" s="37">
        <f t="shared" si="7"/>
        <v>1450</v>
      </c>
      <c r="S8" s="43">
        <f t="shared" si="8"/>
        <v>2</v>
      </c>
      <c r="T8" s="40">
        <v>0</v>
      </c>
    </row>
    <row r="9" spans="2:20" ht="18">
      <c r="B9" s="19"/>
      <c r="C9" s="1"/>
      <c r="D9" s="2" t="s">
        <v>92</v>
      </c>
      <c r="E9" s="109" t="s">
        <v>56</v>
      </c>
      <c r="F9" s="23"/>
      <c r="G9" s="33">
        <v>12.1</v>
      </c>
      <c r="H9" s="162">
        <v>7</v>
      </c>
      <c r="I9" s="159">
        <f t="shared" si="2"/>
        <v>90</v>
      </c>
      <c r="J9" s="179">
        <f t="shared" si="3"/>
        <v>3</v>
      </c>
      <c r="K9" s="112">
        <v>7.2</v>
      </c>
      <c r="L9" s="162">
        <v>8</v>
      </c>
      <c r="M9" s="159">
        <f t="shared" si="4"/>
        <v>76</v>
      </c>
      <c r="N9" s="55">
        <f t="shared" si="5"/>
        <v>4</v>
      </c>
      <c r="O9" s="49">
        <f t="shared" si="6"/>
        <v>7</v>
      </c>
      <c r="P9" s="46">
        <f t="shared" si="0"/>
        <v>19.3</v>
      </c>
      <c r="Q9" s="29">
        <f t="shared" si="1"/>
        <v>15</v>
      </c>
      <c r="R9" s="37">
        <f t="shared" si="7"/>
        <v>1290</v>
      </c>
      <c r="S9" s="43">
        <f t="shared" si="8"/>
        <v>3</v>
      </c>
      <c r="T9" s="40">
        <v>0</v>
      </c>
    </row>
    <row r="10" spans="2:20" ht="18">
      <c r="B10" s="19"/>
      <c r="C10" s="1"/>
      <c r="D10" s="1" t="s">
        <v>93</v>
      </c>
      <c r="E10" s="109" t="s">
        <v>57</v>
      </c>
      <c r="F10" s="23"/>
      <c r="G10" s="33">
        <v>31</v>
      </c>
      <c r="H10" s="162">
        <v>27</v>
      </c>
      <c r="I10" s="159">
        <f t="shared" si="2"/>
        <v>117</v>
      </c>
      <c r="J10" s="179">
        <f t="shared" si="3"/>
        <v>1</v>
      </c>
      <c r="K10" s="33">
        <v>20.6</v>
      </c>
      <c r="L10" s="162">
        <v>27</v>
      </c>
      <c r="M10" s="159">
        <f t="shared" si="4"/>
        <v>117</v>
      </c>
      <c r="N10" s="55">
        <f t="shared" si="5"/>
        <v>1</v>
      </c>
      <c r="O10" s="49">
        <f t="shared" si="6"/>
        <v>2</v>
      </c>
      <c r="P10" s="46">
        <f t="shared" si="0"/>
        <v>51.6</v>
      </c>
      <c r="Q10" s="29">
        <f t="shared" si="1"/>
        <v>54</v>
      </c>
      <c r="R10" s="37">
        <f t="shared" si="7"/>
        <v>1595</v>
      </c>
      <c r="S10" s="43">
        <f t="shared" si="8"/>
        <v>1</v>
      </c>
      <c r="T10" s="40">
        <v>0</v>
      </c>
    </row>
    <row r="11" spans="2:20" ht="18">
      <c r="B11" s="19"/>
      <c r="C11" s="1"/>
      <c r="D11" s="1" t="s">
        <v>94</v>
      </c>
      <c r="E11" s="109" t="s">
        <v>63</v>
      </c>
      <c r="F11" s="23"/>
      <c r="G11" s="33">
        <v>6.1</v>
      </c>
      <c r="H11" s="162">
        <v>5</v>
      </c>
      <c r="I11" s="159">
        <f t="shared" si="2"/>
        <v>64</v>
      </c>
      <c r="J11" s="179">
        <f t="shared" si="3"/>
        <v>5</v>
      </c>
      <c r="K11" s="33">
        <v>4</v>
      </c>
      <c r="L11" s="162">
        <v>3</v>
      </c>
      <c r="M11" s="159">
        <f t="shared" si="4"/>
        <v>39</v>
      </c>
      <c r="N11" s="55">
        <f t="shared" si="5"/>
        <v>7</v>
      </c>
      <c r="O11" s="49">
        <f t="shared" si="6"/>
        <v>12</v>
      </c>
      <c r="P11" s="46">
        <f t="shared" si="0"/>
        <v>10.1</v>
      </c>
      <c r="Q11" s="29">
        <f t="shared" si="1"/>
        <v>8</v>
      </c>
      <c r="R11" s="37">
        <f t="shared" si="7"/>
        <v>869</v>
      </c>
      <c r="S11" s="43">
        <f t="shared" si="8"/>
        <v>6</v>
      </c>
      <c r="T11" s="40">
        <v>0</v>
      </c>
    </row>
    <row r="12" spans="2:20" ht="18" thickBot="1">
      <c r="B12" s="20"/>
      <c r="C12" s="21"/>
      <c r="D12" s="21"/>
      <c r="E12" s="110" t="s">
        <v>64</v>
      </c>
      <c r="F12" s="24"/>
      <c r="G12" s="34"/>
      <c r="H12" s="163"/>
      <c r="I12" s="160">
        <f t="shared" si="2"/>
        <v>0</v>
      </c>
      <c r="J12" s="180">
        <f t="shared" si="3"/>
        <v>10</v>
      </c>
      <c r="K12" s="34"/>
      <c r="L12" s="163"/>
      <c r="M12" s="160">
        <f t="shared" si="4"/>
        <v>0</v>
      </c>
      <c r="N12" s="56">
        <f t="shared" si="5"/>
        <v>10</v>
      </c>
      <c r="O12" s="50">
        <f t="shared" si="6"/>
        <v>20</v>
      </c>
      <c r="P12" s="47">
        <f t="shared" si="0"/>
        <v>0</v>
      </c>
      <c r="Q12" s="35">
        <f t="shared" si="1"/>
        <v>0</v>
      </c>
      <c r="R12" s="38">
        <f t="shared" si="7"/>
        <v>39</v>
      </c>
      <c r="S12" s="44">
        <v>10</v>
      </c>
      <c r="T12" s="41">
        <v>0</v>
      </c>
    </row>
    <row r="13" spans="2:20" ht="18" hidden="1">
      <c r="B13" s="145"/>
      <c r="C13" s="146"/>
      <c r="D13" s="146"/>
      <c r="E13" s="129"/>
      <c r="F13" s="148"/>
      <c r="G13" s="149">
        <v>-2</v>
      </c>
      <c r="H13" s="149">
        <v>-2</v>
      </c>
      <c r="I13" s="150">
        <f t="shared" si="2"/>
        <v>0</v>
      </c>
      <c r="J13" s="151">
        <f t="shared" si="3"/>
        <v>10</v>
      </c>
      <c r="K13" s="149">
        <v>-2</v>
      </c>
      <c r="L13" s="149">
        <v>-2</v>
      </c>
      <c r="M13" s="150">
        <f t="shared" si="4"/>
        <v>0</v>
      </c>
      <c r="N13" s="151">
        <f t="shared" si="5"/>
        <v>10</v>
      </c>
      <c r="O13" s="152">
        <f t="shared" si="6"/>
        <v>20</v>
      </c>
      <c r="P13" s="153">
        <f t="shared" si="0"/>
        <v>-4</v>
      </c>
      <c r="Q13" s="154">
        <f t="shared" si="1"/>
        <v>-4</v>
      </c>
      <c r="R13" s="155">
        <f t="shared" si="7"/>
        <v>0</v>
      </c>
      <c r="S13" s="156">
        <f t="shared" si="8"/>
        <v>11</v>
      </c>
      <c r="T13" s="157">
        <v>0</v>
      </c>
    </row>
    <row r="14" spans="2:20" ht="18" hidden="1">
      <c r="B14" s="19"/>
      <c r="C14" s="1"/>
      <c r="D14" s="3"/>
      <c r="E14" s="109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10</v>
      </c>
      <c r="K14" s="33">
        <v>-2</v>
      </c>
      <c r="L14" s="33">
        <v>-2</v>
      </c>
      <c r="M14" s="52">
        <f t="shared" si="4"/>
        <v>0</v>
      </c>
      <c r="N14" s="55">
        <f t="shared" si="5"/>
        <v>10</v>
      </c>
      <c r="O14" s="49">
        <f t="shared" si="6"/>
        <v>20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11</v>
      </c>
      <c r="T14" s="40">
        <v>0</v>
      </c>
    </row>
    <row r="15" spans="2:20" ht="18" hidden="1" thickBot="1">
      <c r="B15" s="20"/>
      <c r="C15" s="21"/>
      <c r="D15" s="21"/>
      <c r="E15" s="110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10</v>
      </c>
      <c r="K15" s="34">
        <v>-2</v>
      </c>
      <c r="L15" s="34">
        <v>-2</v>
      </c>
      <c r="M15" s="53">
        <f t="shared" si="4"/>
        <v>0</v>
      </c>
      <c r="N15" s="56">
        <f t="shared" si="5"/>
        <v>10</v>
      </c>
      <c r="O15" s="50">
        <f t="shared" si="6"/>
        <v>20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11</v>
      </c>
      <c r="T15" s="41">
        <v>0</v>
      </c>
    </row>
    <row r="16" spans="2:20" ht="12.75">
      <c r="B16" s="89"/>
      <c r="C16" s="89"/>
      <c r="D16" s="89"/>
      <c r="E16" s="89"/>
      <c r="F16" s="89"/>
      <c r="G16" s="89"/>
      <c r="H16" s="89"/>
      <c r="I16" s="89"/>
      <c r="J16" s="89">
        <f>SUM(J4:J15)</f>
        <v>78</v>
      </c>
      <c r="K16" s="89"/>
      <c r="L16" s="89"/>
      <c r="M16" s="89"/>
      <c r="N16" s="89">
        <f>SUM(N4:N15)</f>
        <v>78</v>
      </c>
      <c r="O16" s="89">
        <f>SUM(O4:O15)</f>
        <v>156</v>
      </c>
      <c r="P16" s="89"/>
      <c r="Q16" s="89"/>
      <c r="R16" s="89"/>
      <c r="S16" s="89"/>
      <c r="T16" s="8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S11" sqref="S11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210" t="s">
        <v>71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.75" thickBot="1">
      <c r="B3" s="211" t="s">
        <v>0</v>
      </c>
      <c r="C3" s="21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7"/>
      <c r="D4" s="17" t="s">
        <v>80</v>
      </c>
      <c r="E4" s="108" t="s">
        <v>53</v>
      </c>
      <c r="F4" s="22"/>
      <c r="G4" s="30">
        <v>11.8</v>
      </c>
      <c r="H4" s="161">
        <v>8</v>
      </c>
      <c r="I4" s="158">
        <f>COUNTIF(G$4:G$15,"&lt;"&amp;G4)*ROWS(G$4:G$15)+COUNTIF(H$4:H$15,"&lt;"&amp;H4)</f>
        <v>114</v>
      </c>
      <c r="J4" s="178">
        <f>IF(COUNTIF(I$4:I$15,I4)&gt;1,RANK(I4,I$4:I$15,0)+(COUNT(I$4:I$15)+1-RANK(I4,I$4:I$15,0)-RANK(I4,I$4:I$15,1))/2,RANK(I4,I$4:I$15,0)+(COUNT(I$4:I$15)+1-RANK(I4,I$4:I$15,0)-RANK(I4,I$4:I$15,1)))</f>
        <v>2</v>
      </c>
      <c r="K4" s="30">
        <v>6.5</v>
      </c>
      <c r="L4" s="161">
        <v>4</v>
      </c>
      <c r="M4" s="158">
        <f>COUNTIF(K$4:K$15,"&lt;"&amp;K4)*ROWS(K$4:K$15)+COUNTIF(L$4:L$15,"&lt;"&amp;L4)</f>
        <v>76</v>
      </c>
      <c r="N4" s="54">
        <f>IF(COUNTIF(M$4:M$15,M4)&gt;1,RANK(M4,M$4:M$15,0)+(COUNT(M$4:M$15)+1-RANK(M4,M$4:M$15,0)-RANK(M4,M$4:M$15,1))/2,RANK(M4,M$4:M$15,0)+(COUNT(M$4:M$15)+1-RANK(M4,M$4:M$15,0)-RANK(M4,M$4:M$15,1)))</f>
        <v>5</v>
      </c>
      <c r="O4" s="48">
        <f>SUM(J4,N4)</f>
        <v>7</v>
      </c>
      <c r="P4" s="45">
        <f aca="true" t="shared" si="0" ref="P4:P15">SUM(K4,G4)</f>
        <v>18.3</v>
      </c>
      <c r="Q4" s="32">
        <f aca="true" t="shared" si="1" ref="Q4:Q15">SUM(L4,H4)</f>
        <v>12</v>
      </c>
      <c r="R4" s="36">
        <f>(COUNTIF(O$4:O$15,"&gt;"&amp;O4)*ROWS(O$4:O$14)+COUNTIF(P$4:P$15,"&lt;"&amp;P4))*ROWS(O$4:O$15)+COUNTIF(Q$4:Q$15,"&lt;"&amp;Q4)</f>
        <v>1289</v>
      </c>
      <c r="S4" s="42">
        <f>IF(COUNTIF(R$4:R$15,R4)&gt;1,RANK(R4,R$4:R$15,0)+(COUNT(R$4:R$15)+1-RANK(R4,R$4:R$15,0)-RANK(R4,R$4:R$15,1))/2,RANK(R4,R$4:R$15,0)+(COUNT(R$4:R$15)+1-RANK(R4,R$4:R$15,0)-RANK(R4,R$4:R$15,1)))</f>
        <v>2</v>
      </c>
      <c r="T4" s="39">
        <v>0</v>
      </c>
    </row>
    <row r="5" spans="2:20" ht="18">
      <c r="B5" s="19"/>
      <c r="C5" s="1"/>
      <c r="D5" s="1" t="s">
        <v>73</v>
      </c>
      <c r="E5" s="109" t="s">
        <v>54</v>
      </c>
      <c r="F5" s="23"/>
      <c r="G5" s="112">
        <v>26.8</v>
      </c>
      <c r="H5" s="162">
        <v>9</v>
      </c>
      <c r="I5" s="159">
        <f aca="true" t="shared" si="2" ref="I5:I15">COUNTIF(G$4:G$15,"&lt;"&amp;G5)*ROWS(G$4:G$15)+COUNTIF(H$4:H$15,"&lt;"&amp;H5)</f>
        <v>127</v>
      </c>
      <c r="J5" s="179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33">
        <v>2.3</v>
      </c>
      <c r="L5" s="162">
        <v>5</v>
      </c>
      <c r="M5" s="159">
        <f aca="true" t="shared" si="4" ref="M5:M15">COUNTIF(K$4:K$15,"&lt;"&amp;K5)*ROWS(K$4:K$15)+COUNTIF(L$4:L$15,"&lt;"&amp;L5)</f>
        <v>53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49">
        <f aca="true" t="shared" si="6" ref="O5:O15">SUM(J5,N5)</f>
        <v>7.5</v>
      </c>
      <c r="P5" s="46">
        <f t="shared" si="0"/>
        <v>29.1</v>
      </c>
      <c r="Q5" s="29">
        <f t="shared" si="1"/>
        <v>14</v>
      </c>
      <c r="R5" s="37">
        <f aca="true" t="shared" si="7" ref="R5:R15">(COUNTIF(O$4:O$15,"&gt;"&amp;O5)*ROWS(O$4:O$14)+COUNTIF(P$4:P$15,"&lt;"&amp;P5))*ROWS(O$4:O$15)+COUNTIF(Q$4:Q$15,"&lt;"&amp;Q5)</f>
        <v>1184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40">
        <v>0</v>
      </c>
    </row>
    <row r="6" spans="2:20" ht="19.5" customHeight="1">
      <c r="B6" s="19"/>
      <c r="C6" s="1"/>
      <c r="D6" s="1" t="s">
        <v>82</v>
      </c>
      <c r="E6" s="109" t="s">
        <v>61</v>
      </c>
      <c r="F6" s="23"/>
      <c r="G6" s="112">
        <v>10</v>
      </c>
      <c r="H6" s="162">
        <v>9</v>
      </c>
      <c r="I6" s="159">
        <f t="shared" si="2"/>
        <v>103</v>
      </c>
      <c r="J6" s="179">
        <f t="shared" si="3"/>
        <v>3</v>
      </c>
      <c r="K6" s="33">
        <v>21.5</v>
      </c>
      <c r="L6" s="162">
        <v>10</v>
      </c>
      <c r="M6" s="159">
        <f t="shared" si="4"/>
        <v>128</v>
      </c>
      <c r="N6" s="55">
        <f t="shared" si="5"/>
        <v>1</v>
      </c>
      <c r="O6" s="49">
        <f t="shared" si="6"/>
        <v>4</v>
      </c>
      <c r="P6" s="46">
        <f t="shared" si="0"/>
        <v>31.5</v>
      </c>
      <c r="Q6" s="29">
        <f t="shared" si="1"/>
        <v>19</v>
      </c>
      <c r="R6" s="37">
        <f t="shared" si="7"/>
        <v>1594</v>
      </c>
      <c r="S6" s="43">
        <f t="shared" si="8"/>
        <v>1</v>
      </c>
      <c r="T6" s="40">
        <v>0</v>
      </c>
    </row>
    <row r="7" spans="2:20" ht="18" customHeight="1">
      <c r="B7" s="19"/>
      <c r="C7" s="1"/>
      <c r="D7" s="1" t="s">
        <v>75</v>
      </c>
      <c r="E7" s="109" t="s">
        <v>55</v>
      </c>
      <c r="F7" s="23"/>
      <c r="G7" s="112">
        <v>5.3</v>
      </c>
      <c r="H7" s="162">
        <v>11</v>
      </c>
      <c r="I7" s="159">
        <f t="shared" si="2"/>
        <v>94</v>
      </c>
      <c r="J7" s="179">
        <f t="shared" si="3"/>
        <v>4</v>
      </c>
      <c r="K7" s="33">
        <v>11.3</v>
      </c>
      <c r="L7" s="162">
        <v>18</v>
      </c>
      <c r="M7" s="159">
        <f t="shared" si="4"/>
        <v>106</v>
      </c>
      <c r="N7" s="55">
        <f t="shared" si="5"/>
        <v>3</v>
      </c>
      <c r="O7" s="49">
        <f t="shared" si="6"/>
        <v>7</v>
      </c>
      <c r="P7" s="46">
        <f t="shared" si="0"/>
        <v>16.6</v>
      </c>
      <c r="Q7" s="29">
        <f t="shared" si="1"/>
        <v>29</v>
      </c>
      <c r="R7" s="37">
        <f t="shared" si="7"/>
        <v>1283</v>
      </c>
      <c r="S7" s="43">
        <f t="shared" si="8"/>
        <v>3</v>
      </c>
      <c r="T7" s="40">
        <v>0</v>
      </c>
    </row>
    <row r="8" spans="2:20" ht="18">
      <c r="B8" s="19"/>
      <c r="C8" s="1"/>
      <c r="D8" s="1" t="s">
        <v>84</v>
      </c>
      <c r="E8" s="109" t="s">
        <v>62</v>
      </c>
      <c r="F8" s="23"/>
      <c r="G8" s="112">
        <v>2.3</v>
      </c>
      <c r="H8" s="162">
        <v>5</v>
      </c>
      <c r="I8" s="159">
        <f t="shared" si="2"/>
        <v>52</v>
      </c>
      <c r="J8" s="179">
        <f t="shared" si="3"/>
        <v>7</v>
      </c>
      <c r="K8" s="33">
        <v>1</v>
      </c>
      <c r="L8" s="162">
        <v>1</v>
      </c>
      <c r="M8" s="159">
        <f t="shared" si="4"/>
        <v>39</v>
      </c>
      <c r="N8" s="55">
        <f t="shared" si="5"/>
        <v>8</v>
      </c>
      <c r="O8" s="49">
        <f t="shared" si="6"/>
        <v>15</v>
      </c>
      <c r="P8" s="46">
        <f t="shared" si="0"/>
        <v>3.3</v>
      </c>
      <c r="Q8" s="29">
        <f t="shared" si="1"/>
        <v>6</v>
      </c>
      <c r="R8" s="37">
        <f t="shared" si="7"/>
        <v>580</v>
      </c>
      <c r="S8" s="43">
        <f t="shared" si="8"/>
        <v>8</v>
      </c>
      <c r="T8" s="40">
        <v>0</v>
      </c>
    </row>
    <row r="9" spans="2:20" ht="18">
      <c r="B9" s="19"/>
      <c r="C9" s="1"/>
      <c r="D9" s="2" t="s">
        <v>85</v>
      </c>
      <c r="E9" s="109" t="s">
        <v>56</v>
      </c>
      <c r="F9" s="23"/>
      <c r="G9" s="112">
        <v>4.9</v>
      </c>
      <c r="H9" s="162">
        <v>7</v>
      </c>
      <c r="I9" s="159">
        <f t="shared" si="2"/>
        <v>77</v>
      </c>
      <c r="J9" s="179">
        <f t="shared" si="3"/>
        <v>5</v>
      </c>
      <c r="K9" s="33">
        <v>2.3</v>
      </c>
      <c r="L9" s="162">
        <v>5</v>
      </c>
      <c r="M9" s="159">
        <f t="shared" si="4"/>
        <v>53</v>
      </c>
      <c r="N9" s="55">
        <f t="shared" si="5"/>
        <v>6.5</v>
      </c>
      <c r="O9" s="49">
        <f t="shared" si="6"/>
        <v>11.5</v>
      </c>
      <c r="P9" s="46">
        <f t="shared" si="0"/>
        <v>7.2</v>
      </c>
      <c r="Q9" s="29">
        <f t="shared" si="1"/>
        <v>12</v>
      </c>
      <c r="R9" s="37">
        <f t="shared" si="7"/>
        <v>857</v>
      </c>
      <c r="S9" s="43">
        <f t="shared" si="8"/>
        <v>6</v>
      </c>
      <c r="T9" s="40">
        <v>0</v>
      </c>
    </row>
    <row r="10" spans="2:20" ht="18">
      <c r="B10" s="19"/>
      <c r="C10" s="1"/>
      <c r="D10" s="1" t="s">
        <v>78</v>
      </c>
      <c r="E10" s="109" t="s">
        <v>57</v>
      </c>
      <c r="F10" s="23"/>
      <c r="G10" s="33">
        <v>0.1</v>
      </c>
      <c r="H10" s="162">
        <v>1</v>
      </c>
      <c r="I10" s="159">
        <f t="shared" si="2"/>
        <v>39</v>
      </c>
      <c r="J10" s="179">
        <f t="shared" si="3"/>
        <v>8</v>
      </c>
      <c r="K10" s="33">
        <v>8.5</v>
      </c>
      <c r="L10" s="162">
        <v>12</v>
      </c>
      <c r="M10" s="159">
        <f t="shared" si="4"/>
        <v>93</v>
      </c>
      <c r="N10" s="55">
        <f t="shared" si="5"/>
        <v>4</v>
      </c>
      <c r="O10" s="49">
        <f t="shared" si="6"/>
        <v>12</v>
      </c>
      <c r="P10" s="46">
        <f t="shared" si="0"/>
        <v>8.6</v>
      </c>
      <c r="Q10" s="29">
        <f t="shared" si="1"/>
        <v>13</v>
      </c>
      <c r="R10" s="37">
        <f t="shared" si="7"/>
        <v>739</v>
      </c>
      <c r="S10" s="43">
        <f t="shared" si="8"/>
        <v>7</v>
      </c>
      <c r="T10" s="40">
        <v>0</v>
      </c>
    </row>
    <row r="11" spans="2:20" ht="18">
      <c r="B11" s="19"/>
      <c r="C11" s="1"/>
      <c r="D11" s="1" t="s">
        <v>79</v>
      </c>
      <c r="E11" s="109" t="s">
        <v>63</v>
      </c>
      <c r="F11" s="23"/>
      <c r="G11" s="33">
        <v>3.2</v>
      </c>
      <c r="H11" s="162">
        <v>9</v>
      </c>
      <c r="I11" s="159">
        <f t="shared" si="2"/>
        <v>67</v>
      </c>
      <c r="J11" s="179">
        <f t="shared" si="3"/>
        <v>6</v>
      </c>
      <c r="K11" s="33">
        <v>15.6</v>
      </c>
      <c r="L11" s="162">
        <v>7</v>
      </c>
      <c r="M11" s="159">
        <f t="shared" si="4"/>
        <v>115</v>
      </c>
      <c r="N11" s="55">
        <f t="shared" si="5"/>
        <v>2</v>
      </c>
      <c r="O11" s="49">
        <f t="shared" si="6"/>
        <v>8</v>
      </c>
      <c r="P11" s="46">
        <f t="shared" si="0"/>
        <v>18.8</v>
      </c>
      <c r="Q11" s="29">
        <f t="shared" si="1"/>
        <v>16</v>
      </c>
      <c r="R11" s="37">
        <f t="shared" si="7"/>
        <v>1041</v>
      </c>
      <c r="S11" s="43">
        <f t="shared" si="8"/>
        <v>5</v>
      </c>
      <c r="T11" s="40">
        <v>0</v>
      </c>
    </row>
    <row r="12" spans="2:20" ht="18" thickBot="1">
      <c r="B12" s="20"/>
      <c r="C12" s="21"/>
      <c r="D12" s="21"/>
      <c r="E12" s="110" t="s">
        <v>64</v>
      </c>
      <c r="F12" s="24"/>
      <c r="G12" s="34"/>
      <c r="H12" s="163"/>
      <c r="I12" s="160">
        <f t="shared" si="2"/>
        <v>0</v>
      </c>
      <c r="J12" s="180">
        <v>10</v>
      </c>
      <c r="K12" s="34"/>
      <c r="L12" s="163"/>
      <c r="M12" s="160">
        <f t="shared" si="4"/>
        <v>0</v>
      </c>
      <c r="N12" s="56">
        <v>10</v>
      </c>
      <c r="O12" s="50">
        <f t="shared" si="6"/>
        <v>20</v>
      </c>
      <c r="P12" s="47">
        <f t="shared" si="0"/>
        <v>0</v>
      </c>
      <c r="Q12" s="35">
        <f t="shared" si="1"/>
        <v>0</v>
      </c>
      <c r="R12" s="38">
        <f t="shared" si="7"/>
        <v>435</v>
      </c>
      <c r="S12" s="44">
        <v>10</v>
      </c>
      <c r="T12" s="41">
        <v>0</v>
      </c>
    </row>
    <row r="13" spans="2:20" ht="18" hidden="1">
      <c r="B13" s="145"/>
      <c r="C13" s="146"/>
      <c r="D13" s="146"/>
      <c r="E13" s="129"/>
      <c r="F13" s="148"/>
      <c r="G13" s="149">
        <v>-2</v>
      </c>
      <c r="H13" s="149">
        <v>-2</v>
      </c>
      <c r="I13" s="150">
        <f t="shared" si="2"/>
        <v>0</v>
      </c>
      <c r="J13" s="151">
        <f t="shared" si="3"/>
        <v>10.5</v>
      </c>
      <c r="K13" s="149">
        <v>-2</v>
      </c>
      <c r="L13" s="149">
        <v>-2</v>
      </c>
      <c r="M13" s="150">
        <f t="shared" si="4"/>
        <v>0</v>
      </c>
      <c r="N13" s="151">
        <f t="shared" si="5"/>
        <v>10.5</v>
      </c>
      <c r="O13" s="152">
        <f t="shared" si="6"/>
        <v>21</v>
      </c>
      <c r="P13" s="153">
        <f t="shared" si="0"/>
        <v>-4</v>
      </c>
      <c r="Q13" s="154">
        <f t="shared" si="1"/>
        <v>-4</v>
      </c>
      <c r="R13" s="155">
        <f t="shared" si="7"/>
        <v>0</v>
      </c>
      <c r="S13" s="156">
        <f t="shared" si="8"/>
        <v>11</v>
      </c>
      <c r="T13" s="157">
        <v>0</v>
      </c>
    </row>
    <row r="14" spans="2:20" ht="18" hidden="1">
      <c r="B14" s="19"/>
      <c r="C14" s="1"/>
      <c r="D14" s="3"/>
      <c r="E14" s="109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10.5</v>
      </c>
      <c r="K14" s="33">
        <v>-2</v>
      </c>
      <c r="L14" s="33">
        <v>-2</v>
      </c>
      <c r="M14" s="52">
        <f t="shared" si="4"/>
        <v>0</v>
      </c>
      <c r="N14" s="55">
        <f t="shared" si="5"/>
        <v>10.5</v>
      </c>
      <c r="O14" s="49">
        <f t="shared" si="6"/>
        <v>21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11</v>
      </c>
      <c r="T14" s="40">
        <v>0</v>
      </c>
    </row>
    <row r="15" spans="2:20" ht="18" hidden="1" thickBot="1">
      <c r="B15" s="20"/>
      <c r="C15" s="21"/>
      <c r="D15" s="21"/>
      <c r="E15" s="110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10.5</v>
      </c>
      <c r="K15" s="34">
        <v>-2</v>
      </c>
      <c r="L15" s="34">
        <v>-2</v>
      </c>
      <c r="M15" s="53">
        <f t="shared" si="4"/>
        <v>0</v>
      </c>
      <c r="N15" s="56">
        <f t="shared" si="5"/>
        <v>10.5</v>
      </c>
      <c r="O15" s="50">
        <f t="shared" si="6"/>
        <v>21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11</v>
      </c>
      <c r="T15" s="41">
        <v>0</v>
      </c>
    </row>
    <row r="16" spans="2:20" ht="12.75">
      <c r="B16" s="89"/>
      <c r="C16" s="89"/>
      <c r="D16" s="89"/>
      <c r="E16" s="89"/>
      <c r="F16" s="89"/>
      <c r="G16" s="89"/>
      <c r="H16" s="89"/>
      <c r="I16" s="89"/>
      <c r="J16" s="89">
        <f>SUM(J4:J15)</f>
        <v>77.5</v>
      </c>
      <c r="K16" s="89"/>
      <c r="L16" s="89"/>
      <c r="M16" s="89"/>
      <c r="N16" s="89">
        <f>SUM(N4:N15)</f>
        <v>77.5</v>
      </c>
      <c r="O16" s="89">
        <f>SUM(O4:O15)</f>
        <v>155</v>
      </c>
      <c r="P16" s="89"/>
      <c r="Q16" s="89"/>
      <c r="R16" s="89"/>
      <c r="S16" s="89"/>
      <c r="T16" s="8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210" t="s">
        <v>70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39.75" thickBot="1">
      <c r="B3" s="211" t="s">
        <v>0</v>
      </c>
      <c r="C3" s="21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/>
      <c r="C4" s="17"/>
      <c r="D4" s="17" t="s">
        <v>72</v>
      </c>
      <c r="E4" s="108" t="s">
        <v>53</v>
      </c>
      <c r="F4" s="22"/>
      <c r="G4" s="30">
        <v>0.1</v>
      </c>
      <c r="H4" s="161">
        <v>1</v>
      </c>
      <c r="I4" s="158">
        <f>COUNTIF(G$4:G$15,"&lt;"&amp;G4)*ROWS(G$4:G$15)+COUNTIF(H$4:H$15,"&lt;"&amp;H4)</f>
        <v>39</v>
      </c>
      <c r="J4" s="178">
        <f>IF(COUNTIF(I$4:I$15,I4)&gt;1,RANK(I4,I$4:I$15,0)+(COUNT(I$4:I$15)+1-RANK(I4,I$4:I$15,0)-RANK(I4,I$4:I$15,1))/2,RANK(I4,I$4:I$15,0)+(COUNT(I$4:I$15)+1-RANK(I4,I$4:I$15,0)-RANK(I4,I$4:I$15,1)))</f>
        <v>7.5</v>
      </c>
      <c r="K4" s="30">
        <v>0.5</v>
      </c>
      <c r="L4" s="161">
        <v>5</v>
      </c>
      <c r="M4" s="158">
        <f>COUNTIF(K$4:K$15,"&lt;"&amp;K4)*ROWS(K$4:K$15)+COUNTIF(L$4:L$15,"&lt;"&amp;L4)</f>
        <v>69</v>
      </c>
      <c r="N4" s="54">
        <f>IF(COUNTIF(M$4:M$15,M4)&gt;1,RANK(M4,M$4:M$15,0)+(COUNT(M$4:M$15)+1-RANK(M4,M$4:M$15,0)-RANK(M4,M$4:M$15,1))/2,RANK(M4,M$4:M$15,0)+(COUNT(M$4:M$15)+1-RANK(M4,M$4:M$15,0)-RANK(M4,M$4:M$15,1)))</f>
        <v>6</v>
      </c>
      <c r="O4" s="48">
        <f>SUM(J4,N4)</f>
        <v>13.5</v>
      </c>
      <c r="P4" s="45">
        <f aca="true" t="shared" si="0" ref="P4:P15">SUM(K4,G4)</f>
        <v>0.6</v>
      </c>
      <c r="Q4" s="32">
        <f aca="true" t="shared" si="1" ref="Q4:Q15">SUM(L4,H4)</f>
        <v>6</v>
      </c>
      <c r="R4" s="36">
        <f>(COUNTIF(O$4:O$15,"&gt;"&amp;O4)*ROWS(O$4:O$14)+COUNTIF(P$4:P$15,"&lt;"&amp;P4))*ROWS(O$4:O$15)+COUNTIF(Q$4:Q$15,"&lt;"&amp;Q4)</f>
        <v>715</v>
      </c>
      <c r="S4" s="42">
        <f>IF(COUNTIF(R$4:R$15,R4)&gt;1,RANK(R4,R$4:R$15,0)+(COUNT(R$4:R$15)+1-RANK(R4,R$4:R$15,0)-RANK(R4,R$4:R$15,1))/2,RANK(R4,R$4:R$15,0)+(COUNT(R$4:R$15)+1-RANK(R4,R$4:R$15,0)-RANK(R4,R$4:R$15,1)))</f>
        <v>7</v>
      </c>
      <c r="T4" s="39">
        <v>0</v>
      </c>
    </row>
    <row r="5" spans="2:20" ht="18">
      <c r="B5" s="19"/>
      <c r="C5" s="1"/>
      <c r="D5" s="1" t="s">
        <v>81</v>
      </c>
      <c r="E5" s="109" t="s">
        <v>54</v>
      </c>
      <c r="F5" s="23"/>
      <c r="G5" s="33">
        <v>2.1</v>
      </c>
      <c r="H5" s="162">
        <v>2</v>
      </c>
      <c r="I5" s="159">
        <f aca="true" t="shared" si="2" ref="I5:I15">COUNTIF(G$4:G$15,"&lt;"&amp;G5)*ROWS(G$4:G$15)+COUNTIF(H$4:H$15,"&lt;"&amp;H5)</f>
        <v>65</v>
      </c>
      <c r="J5" s="179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33">
        <v>0</v>
      </c>
      <c r="L5" s="162">
        <v>0</v>
      </c>
      <c r="M5" s="159">
        <f aca="true" t="shared" si="4" ref="M5:M15">COUNTIF(K$4:K$15,"&lt;"&amp;K5)*ROWS(K$4:K$15)+COUNTIF(L$4:L$15,"&lt;"&amp;L5)</f>
        <v>39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49">
        <f aca="true" t="shared" si="6" ref="O5:O15">SUM(J5,N5)</f>
        <v>14</v>
      </c>
      <c r="P5" s="46">
        <f t="shared" si="0"/>
        <v>2.1</v>
      </c>
      <c r="Q5" s="29">
        <f t="shared" si="1"/>
        <v>2</v>
      </c>
      <c r="R5" s="37">
        <f aca="true" t="shared" si="7" ref="R5:R15">(COUNTIF(O$4:O$15,"&gt;"&amp;O5)*ROWS(O$4:O$14)+COUNTIF(P$4:P$15,"&lt;"&amp;P5))*ROWS(O$4:O$15)+COUNTIF(Q$4:Q$15,"&lt;"&amp;Q5)</f>
        <v>592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8</v>
      </c>
      <c r="T5" s="40">
        <v>0</v>
      </c>
    </row>
    <row r="6" spans="2:20" ht="18">
      <c r="B6" s="19"/>
      <c r="C6" s="1"/>
      <c r="D6" s="1" t="s">
        <v>74</v>
      </c>
      <c r="E6" s="109" t="s">
        <v>61</v>
      </c>
      <c r="F6" s="23"/>
      <c r="G6" s="33">
        <v>6</v>
      </c>
      <c r="H6" s="162">
        <v>10</v>
      </c>
      <c r="I6" s="159">
        <f t="shared" si="2"/>
        <v>94</v>
      </c>
      <c r="J6" s="179">
        <f t="shared" si="3"/>
        <v>3</v>
      </c>
      <c r="K6" s="33">
        <v>1.4</v>
      </c>
      <c r="L6" s="162">
        <v>5</v>
      </c>
      <c r="M6" s="159">
        <f t="shared" si="4"/>
        <v>105</v>
      </c>
      <c r="N6" s="55">
        <f t="shared" si="5"/>
        <v>3</v>
      </c>
      <c r="O6" s="49">
        <f t="shared" si="6"/>
        <v>6</v>
      </c>
      <c r="P6" s="46">
        <f t="shared" si="0"/>
        <v>7.4</v>
      </c>
      <c r="Q6" s="29">
        <f t="shared" si="1"/>
        <v>15</v>
      </c>
      <c r="R6" s="37">
        <f t="shared" si="7"/>
        <v>1307</v>
      </c>
      <c r="S6" s="43">
        <f t="shared" si="8"/>
        <v>3</v>
      </c>
      <c r="T6" s="40">
        <v>0</v>
      </c>
    </row>
    <row r="7" spans="2:20" ht="18">
      <c r="B7" s="19"/>
      <c r="C7" s="1"/>
      <c r="D7" s="1" t="s">
        <v>102</v>
      </c>
      <c r="E7" s="109" t="s">
        <v>55</v>
      </c>
      <c r="F7" s="23"/>
      <c r="G7" s="33">
        <v>7</v>
      </c>
      <c r="H7" s="162">
        <v>5</v>
      </c>
      <c r="I7" s="159">
        <f t="shared" si="2"/>
        <v>116</v>
      </c>
      <c r="J7" s="179">
        <f t="shared" si="3"/>
        <v>2</v>
      </c>
      <c r="K7" s="33">
        <v>3.7</v>
      </c>
      <c r="L7" s="162">
        <v>4</v>
      </c>
      <c r="M7" s="159">
        <f t="shared" si="4"/>
        <v>128</v>
      </c>
      <c r="N7" s="55">
        <f t="shared" si="5"/>
        <v>1</v>
      </c>
      <c r="O7" s="49">
        <f t="shared" si="6"/>
        <v>3</v>
      </c>
      <c r="P7" s="46">
        <f t="shared" si="0"/>
        <v>10.7</v>
      </c>
      <c r="Q7" s="29">
        <f t="shared" si="1"/>
        <v>9</v>
      </c>
      <c r="R7" s="37">
        <f t="shared" si="7"/>
        <v>1581</v>
      </c>
      <c r="S7" s="43">
        <f t="shared" si="8"/>
        <v>1</v>
      </c>
      <c r="T7" s="40">
        <v>0</v>
      </c>
    </row>
    <row r="8" spans="2:20" ht="18">
      <c r="B8" s="19"/>
      <c r="C8" s="1"/>
      <c r="D8" s="1" t="s">
        <v>103</v>
      </c>
      <c r="E8" s="109" t="s">
        <v>62</v>
      </c>
      <c r="F8" s="23"/>
      <c r="G8" s="33">
        <v>16.5</v>
      </c>
      <c r="H8" s="162">
        <v>8</v>
      </c>
      <c r="I8" s="159">
        <f t="shared" si="2"/>
        <v>129</v>
      </c>
      <c r="J8" s="179">
        <f t="shared" si="3"/>
        <v>1</v>
      </c>
      <c r="K8" s="33">
        <v>1.1</v>
      </c>
      <c r="L8" s="162">
        <v>2</v>
      </c>
      <c r="M8" s="159">
        <f t="shared" si="4"/>
        <v>77</v>
      </c>
      <c r="N8" s="55">
        <f t="shared" si="5"/>
        <v>4.5</v>
      </c>
      <c r="O8" s="49">
        <f t="shared" si="6"/>
        <v>5.5</v>
      </c>
      <c r="P8" s="46">
        <f t="shared" si="0"/>
        <v>17.6</v>
      </c>
      <c r="Q8" s="29">
        <f t="shared" si="1"/>
        <v>10</v>
      </c>
      <c r="R8" s="37">
        <f t="shared" si="7"/>
        <v>1462</v>
      </c>
      <c r="S8" s="43">
        <f t="shared" si="8"/>
        <v>2</v>
      </c>
      <c r="T8" s="40">
        <v>0</v>
      </c>
    </row>
    <row r="9" spans="2:20" ht="18">
      <c r="B9" s="19"/>
      <c r="C9" s="1"/>
      <c r="D9" s="2" t="s">
        <v>77</v>
      </c>
      <c r="E9" s="109" t="s">
        <v>56</v>
      </c>
      <c r="F9" s="23"/>
      <c r="G9" s="33">
        <v>0.1</v>
      </c>
      <c r="H9" s="162">
        <v>1</v>
      </c>
      <c r="I9" s="159">
        <f t="shared" si="2"/>
        <v>39</v>
      </c>
      <c r="J9" s="179">
        <f t="shared" si="3"/>
        <v>7.5</v>
      </c>
      <c r="K9" s="33">
        <v>3.1</v>
      </c>
      <c r="L9" s="162">
        <v>3</v>
      </c>
      <c r="M9" s="159">
        <f t="shared" si="4"/>
        <v>115</v>
      </c>
      <c r="N9" s="55">
        <f t="shared" si="5"/>
        <v>2</v>
      </c>
      <c r="O9" s="49">
        <f t="shared" si="6"/>
        <v>9.5</v>
      </c>
      <c r="P9" s="46">
        <f t="shared" si="0"/>
        <v>3.2</v>
      </c>
      <c r="Q9" s="29">
        <f t="shared" si="1"/>
        <v>4</v>
      </c>
      <c r="R9" s="37">
        <f t="shared" si="7"/>
        <v>1014</v>
      </c>
      <c r="S9" s="43">
        <f t="shared" si="8"/>
        <v>5</v>
      </c>
      <c r="T9" s="40">
        <v>0</v>
      </c>
    </row>
    <row r="10" spans="2:20" ht="18">
      <c r="B10" s="19"/>
      <c r="C10" s="1"/>
      <c r="D10" s="1" t="s">
        <v>86</v>
      </c>
      <c r="E10" s="109" t="s">
        <v>57</v>
      </c>
      <c r="F10" s="23"/>
      <c r="G10" s="33">
        <v>6</v>
      </c>
      <c r="H10" s="162">
        <v>4</v>
      </c>
      <c r="I10" s="159">
        <f t="shared" si="2"/>
        <v>91</v>
      </c>
      <c r="J10" s="179">
        <f t="shared" si="3"/>
        <v>4</v>
      </c>
      <c r="K10" s="33">
        <v>1.1</v>
      </c>
      <c r="L10" s="162">
        <v>2</v>
      </c>
      <c r="M10" s="159">
        <f t="shared" si="4"/>
        <v>77</v>
      </c>
      <c r="N10" s="55">
        <f t="shared" si="5"/>
        <v>4.5</v>
      </c>
      <c r="O10" s="49">
        <f t="shared" si="6"/>
        <v>8.5</v>
      </c>
      <c r="P10" s="46">
        <f t="shared" si="0"/>
        <v>7.1</v>
      </c>
      <c r="Q10" s="29">
        <f t="shared" si="1"/>
        <v>6</v>
      </c>
      <c r="R10" s="37">
        <f t="shared" si="7"/>
        <v>1159</v>
      </c>
      <c r="S10" s="43">
        <f t="shared" si="8"/>
        <v>4</v>
      </c>
      <c r="T10" s="40">
        <v>0</v>
      </c>
    </row>
    <row r="11" spans="2:20" ht="18">
      <c r="B11" s="19"/>
      <c r="C11" s="1"/>
      <c r="D11" s="1" t="s">
        <v>87</v>
      </c>
      <c r="E11" s="109" t="s">
        <v>63</v>
      </c>
      <c r="F11" s="23"/>
      <c r="G11" s="33">
        <v>2.5</v>
      </c>
      <c r="H11" s="162">
        <v>2</v>
      </c>
      <c r="I11" s="159">
        <f t="shared" si="2"/>
        <v>77</v>
      </c>
      <c r="J11" s="179">
        <f t="shared" si="3"/>
        <v>5</v>
      </c>
      <c r="K11" s="33">
        <v>0.1</v>
      </c>
      <c r="L11" s="162">
        <v>1</v>
      </c>
      <c r="M11" s="159">
        <f t="shared" si="4"/>
        <v>52</v>
      </c>
      <c r="N11" s="55">
        <f t="shared" si="5"/>
        <v>7</v>
      </c>
      <c r="O11" s="49">
        <f t="shared" si="6"/>
        <v>12</v>
      </c>
      <c r="P11" s="46">
        <f t="shared" si="0"/>
        <v>2.6</v>
      </c>
      <c r="Q11" s="29">
        <f t="shared" si="1"/>
        <v>3</v>
      </c>
      <c r="R11" s="37">
        <f t="shared" si="7"/>
        <v>869</v>
      </c>
      <c r="S11" s="43">
        <f t="shared" si="8"/>
        <v>6</v>
      </c>
      <c r="T11" s="40">
        <v>0</v>
      </c>
    </row>
    <row r="12" spans="2:20" ht="18" thickBot="1">
      <c r="B12" s="20"/>
      <c r="C12" s="21"/>
      <c r="D12" s="21"/>
      <c r="E12" s="110" t="s">
        <v>64</v>
      </c>
      <c r="F12" s="24"/>
      <c r="G12" s="34"/>
      <c r="H12" s="163"/>
      <c r="I12" s="160">
        <f t="shared" si="2"/>
        <v>0</v>
      </c>
      <c r="J12" s="180">
        <v>10</v>
      </c>
      <c r="K12" s="34"/>
      <c r="L12" s="163"/>
      <c r="M12" s="160">
        <f t="shared" si="4"/>
        <v>0</v>
      </c>
      <c r="N12" s="56">
        <v>10</v>
      </c>
      <c r="O12" s="50">
        <f t="shared" si="6"/>
        <v>20</v>
      </c>
      <c r="P12" s="47">
        <f t="shared" si="0"/>
        <v>0</v>
      </c>
      <c r="Q12" s="35">
        <f t="shared" si="1"/>
        <v>0</v>
      </c>
      <c r="R12" s="38">
        <f t="shared" si="7"/>
        <v>435</v>
      </c>
      <c r="S12" s="44">
        <v>10</v>
      </c>
      <c r="T12" s="41">
        <v>0</v>
      </c>
    </row>
    <row r="13" spans="2:20" ht="18" hidden="1">
      <c r="B13" s="145"/>
      <c r="C13" s="146"/>
      <c r="D13" s="146"/>
      <c r="E13" s="129"/>
      <c r="F13" s="148"/>
      <c r="G13" s="149">
        <v>-2</v>
      </c>
      <c r="H13" s="149">
        <v>-2</v>
      </c>
      <c r="I13" s="150">
        <f t="shared" si="2"/>
        <v>0</v>
      </c>
      <c r="J13" s="151">
        <f t="shared" si="3"/>
        <v>10.5</v>
      </c>
      <c r="K13" s="149">
        <v>-2</v>
      </c>
      <c r="L13" s="149">
        <v>-2</v>
      </c>
      <c r="M13" s="150">
        <f t="shared" si="4"/>
        <v>0</v>
      </c>
      <c r="N13" s="151">
        <f t="shared" si="5"/>
        <v>10.5</v>
      </c>
      <c r="O13" s="152">
        <f t="shared" si="6"/>
        <v>21</v>
      </c>
      <c r="P13" s="153">
        <f t="shared" si="0"/>
        <v>-4</v>
      </c>
      <c r="Q13" s="154">
        <f t="shared" si="1"/>
        <v>-4</v>
      </c>
      <c r="R13" s="155">
        <f t="shared" si="7"/>
        <v>0</v>
      </c>
      <c r="S13" s="156">
        <f t="shared" si="8"/>
        <v>11</v>
      </c>
      <c r="T13" s="157">
        <v>0</v>
      </c>
    </row>
    <row r="14" spans="2:20" ht="18" hidden="1">
      <c r="B14" s="19"/>
      <c r="C14" s="1"/>
      <c r="D14" s="3"/>
      <c r="E14" s="109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10.5</v>
      </c>
      <c r="K14" s="33">
        <v>-2</v>
      </c>
      <c r="L14" s="33">
        <v>-2</v>
      </c>
      <c r="M14" s="52">
        <f t="shared" si="4"/>
        <v>0</v>
      </c>
      <c r="N14" s="55">
        <f t="shared" si="5"/>
        <v>10.5</v>
      </c>
      <c r="O14" s="49">
        <f t="shared" si="6"/>
        <v>21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11</v>
      </c>
      <c r="T14" s="40">
        <v>0</v>
      </c>
    </row>
    <row r="15" spans="2:20" ht="18" hidden="1" thickBot="1">
      <c r="B15" s="20"/>
      <c r="C15" s="21"/>
      <c r="D15" s="21"/>
      <c r="E15" s="110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10.5</v>
      </c>
      <c r="K15" s="34">
        <v>-2</v>
      </c>
      <c r="L15" s="34">
        <v>-2</v>
      </c>
      <c r="M15" s="53">
        <f t="shared" si="4"/>
        <v>0</v>
      </c>
      <c r="N15" s="56">
        <f t="shared" si="5"/>
        <v>10.5</v>
      </c>
      <c r="O15" s="50">
        <f t="shared" si="6"/>
        <v>21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11</v>
      </c>
      <c r="T15" s="41">
        <v>0</v>
      </c>
    </row>
    <row r="16" spans="2:20" ht="12.75">
      <c r="B16" s="89"/>
      <c r="C16" s="89"/>
      <c r="D16" s="89"/>
      <c r="E16" s="89"/>
      <c r="F16" s="89"/>
      <c r="G16" s="89"/>
      <c r="H16" s="89"/>
      <c r="I16" s="89"/>
      <c r="J16" s="89">
        <f>SUM(J4:J15)</f>
        <v>77.5</v>
      </c>
      <c r="K16" s="89"/>
      <c r="L16" s="89"/>
      <c r="M16" s="89"/>
      <c r="N16" s="89">
        <f>SUM(N4:N15)</f>
        <v>77.5</v>
      </c>
      <c r="O16" s="89">
        <f>SUM(O4:O15)</f>
        <v>155</v>
      </c>
      <c r="P16" s="89"/>
      <c r="Q16" s="89"/>
      <c r="R16" s="89"/>
      <c r="S16" s="89"/>
      <c r="T16" s="8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User</cp:lastModifiedBy>
  <cp:lastPrinted>2022-07-07T14:19:14Z</cp:lastPrinted>
  <dcterms:created xsi:type="dcterms:W3CDTF">2013-01-10T11:46:53Z</dcterms:created>
  <dcterms:modified xsi:type="dcterms:W3CDTF">2023-07-02T15:29:39Z</dcterms:modified>
  <cp:category/>
  <cp:version/>
  <cp:contentType/>
  <cp:contentStatus/>
</cp:coreProperties>
</file>