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bookViews>
    <workbookView xWindow="0" yWindow="465" windowWidth="20730" windowHeight="11760" tabRatio="839" firstSheet="5" activeTab="8"/>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Konečné poradie po 5. a 6 " sheetId="77" r:id="rId10"/>
    <sheet name="vazne1" sheetId="84" r:id="rId11"/>
    <sheet name="vazne2" sheetId="85" r:id="rId12"/>
    <sheet name="vazne3" sheetId="86" r:id="rId13"/>
    <sheet name="vazne4" sheetId="71" r:id="rId14"/>
    <sheet name="vazne5" sheetId="87" r:id="rId15"/>
    <sheet name="vazne6" sheetId="88" r:id="rId16"/>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9">'Konečné poradie po 5. a 6 '!$A$1:$Q$17</definedName>
    <definedName name="_xlnm.Print_Area" localSheetId="3">'Priebežné poradie po 1. a 2. k.'!$A$1:$Q$17</definedName>
    <definedName name="_xlnm.Print_Area" localSheetId="6">'Priebežné poradie po 3. a 4 '!$A$1:$Q$17</definedName>
    <definedName name="_xlnm.Print_Area" localSheetId="10">vazne1!$A$1:$AH$24</definedName>
    <definedName name="_xlnm.Print_Area" localSheetId="11">vazne2!$A$1:$AH$24</definedName>
    <definedName name="_xlnm.Print_Area" localSheetId="12">vazne3!$A$1:$AH$24</definedName>
    <definedName name="_xlnm.Print_Area" localSheetId="13">vazne4!$A$1:$AH$24</definedName>
    <definedName name="_xlnm.Print_Area" localSheetId="14">vazne5!$A$1:$AH$24</definedName>
    <definedName name="_xlnm.Print_Area" localSheetId="15">vazne6!$A$1:$AH$24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6" i="62" l="1"/>
  <c r="B15" i="62"/>
  <c r="B14" i="62"/>
  <c r="B13" i="62"/>
  <c r="B12" i="62"/>
  <c r="B11" i="62"/>
  <c r="B10" i="62"/>
  <c r="B9" i="62"/>
  <c r="B8" i="62"/>
  <c r="B7" i="62"/>
  <c r="B6" i="62"/>
  <c r="B5" i="62"/>
  <c r="AQ17" i="76"/>
  <c r="AM17" i="76"/>
  <c r="AI17" i="76"/>
  <c r="AE17" i="76"/>
  <c r="AQ16" i="76"/>
  <c r="AM16" i="76"/>
  <c r="AI16" i="76"/>
  <c r="AE16" i="76"/>
  <c r="AQ15" i="76"/>
  <c r="AM15" i="76"/>
  <c r="AI15" i="76"/>
  <c r="AE15" i="76"/>
  <c r="AQ14" i="76"/>
  <c r="AM14" i="76"/>
  <c r="AI14" i="76"/>
  <c r="AJ14" i="76"/>
  <c r="AE14" i="76"/>
  <c r="AQ13" i="76"/>
  <c r="AM13" i="76"/>
  <c r="AI13" i="76"/>
  <c r="AE13" i="76"/>
  <c r="AQ12" i="76"/>
  <c r="AQ9" i="76"/>
  <c r="AR12" i="76"/>
  <c r="AM12" i="76"/>
  <c r="AI12" i="76"/>
  <c r="AE12" i="76"/>
  <c r="AQ11" i="76"/>
  <c r="AM11" i="76"/>
  <c r="AI11" i="76"/>
  <c r="AE11" i="76"/>
  <c r="AQ10" i="76"/>
  <c r="AM10" i="76"/>
  <c r="AI10" i="76"/>
  <c r="AE10" i="76"/>
  <c r="AM9" i="76"/>
  <c r="AI9" i="76"/>
  <c r="AE9" i="76"/>
  <c r="AQ8" i="76"/>
  <c r="AM8" i="76"/>
  <c r="AN8" i="76"/>
  <c r="AI8" i="76"/>
  <c r="AE8" i="76"/>
  <c r="AQ7" i="76"/>
  <c r="AM7" i="76"/>
  <c r="AI7" i="76"/>
  <c r="AJ7" i="76"/>
  <c r="AE7" i="76"/>
  <c r="AQ6" i="76"/>
  <c r="AM6" i="76"/>
  <c r="AI6" i="76"/>
  <c r="AE6" i="76"/>
  <c r="AQ17" i="75"/>
  <c r="AR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c r="AM9" i="75"/>
  <c r="AI9" i="75"/>
  <c r="AE9" i="75"/>
  <c r="AQ8" i="75"/>
  <c r="AM8" i="75"/>
  <c r="AI8" i="75"/>
  <c r="AE8" i="75"/>
  <c r="AF8" i="75"/>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M8" i="68"/>
  <c r="AI8" i="68"/>
  <c r="AE8" i="68"/>
  <c r="AE6" i="68"/>
  <c r="AE7" i="68"/>
  <c r="AF8" i="68"/>
  <c r="AQ7" i="68"/>
  <c r="AM7" i="68"/>
  <c r="AI7" i="68"/>
  <c r="AQ6" i="68"/>
  <c r="AM6" i="68"/>
  <c r="AN6" i="68"/>
  <c r="AI6" i="68"/>
  <c r="AJ6" i="68"/>
  <c r="AF6" i="68"/>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c r="AM6" i="66"/>
  <c r="AN6" i="66"/>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M6" i="65"/>
  <c r="AM7" i="65"/>
  <c r="AM8" i="65"/>
  <c r="AN9" i="65"/>
  <c r="AI9" i="65"/>
  <c r="AE9" i="65"/>
  <c r="AQ8" i="65"/>
  <c r="AI8" i="65"/>
  <c r="AE8" i="65"/>
  <c r="AQ7" i="65"/>
  <c r="AI7" i="65"/>
  <c r="AE7" i="65"/>
  <c r="AQ6" i="65"/>
  <c r="AR6" i="65"/>
  <c r="AN6" i="65"/>
  <c r="AI6" i="65"/>
  <c r="AJ6" i="65"/>
  <c r="AE6" i="65"/>
  <c r="AF6" i="65"/>
  <c r="AR8" i="68"/>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F11" i="66"/>
  <c r="AR6" i="68"/>
  <c r="AF7" i="68"/>
  <c r="AJ8" i="68"/>
  <c r="AN9" i="68"/>
  <c r="AR10" i="68"/>
  <c r="AF11" i="68"/>
  <c r="AF12" i="68"/>
  <c r="AF15" i="68"/>
  <c r="AR15" i="68"/>
  <c r="AJ17" i="68"/>
  <c r="AN7" i="75"/>
  <c r="AF9" i="75"/>
  <c r="AF11" i="75"/>
  <c r="AR11" i="75"/>
  <c r="AR13" i="75"/>
  <c r="AJ15" i="75"/>
  <c r="AJ17" i="75"/>
  <c r="AJ10" i="76"/>
  <c r="AN14" i="76"/>
  <c r="AJ16" i="76"/>
  <c r="AF17" i="76"/>
  <c r="AF9" i="76"/>
  <c r="AR7" i="75"/>
  <c r="AJ11" i="75"/>
  <c r="AJ13" i="75"/>
  <c r="AN17" i="75"/>
  <c r="AR6" i="76"/>
  <c r="AN9" i="75"/>
  <c r="AF7" i="66"/>
  <c r="AR15" i="66"/>
  <c r="AJ7" i="75"/>
  <c r="AJ9" i="75"/>
  <c r="AN13" i="75"/>
  <c r="AN15" i="75"/>
  <c r="AF17" i="75"/>
  <c r="AF10" i="76"/>
  <c r="AF16" i="76"/>
  <c r="AJ11" i="65"/>
  <c r="AJ10" i="65"/>
  <c r="AJ16" i="65"/>
  <c r="AJ7" i="65"/>
  <c r="AJ12" i="65"/>
  <c r="AJ15" i="65"/>
  <c r="AJ9" i="65"/>
  <c r="AJ14" i="65"/>
  <c r="AJ17" i="65"/>
  <c r="AF14" i="65"/>
  <c r="AF17" i="65"/>
  <c r="AF13" i="65"/>
  <c r="AF10" i="65"/>
  <c r="AF7" i="65"/>
  <c r="AF8" i="65"/>
  <c r="AF11" i="65"/>
  <c r="AF12" i="65"/>
  <c r="AF15" i="65"/>
  <c r="AF16" i="65"/>
  <c r="AN7" i="76"/>
  <c r="AR11" i="76"/>
  <c r="AF7" i="76"/>
  <c r="AJ11" i="76"/>
  <c r="AR7" i="66"/>
  <c r="AJ9" i="66"/>
  <c r="AJ13" i="66"/>
  <c r="AR13" i="66"/>
  <c r="AF17" i="66"/>
  <c r="AN17" i="66"/>
  <c r="AN7" i="66"/>
  <c r="AF9" i="66"/>
  <c r="AJ11" i="66"/>
  <c r="AR11" i="66"/>
  <c r="AF15" i="66"/>
  <c r="AN15" i="66"/>
  <c r="AJ7" i="66"/>
  <c r="AR9" i="66"/>
  <c r="AF13" i="66"/>
  <c r="AN13" i="66"/>
  <c r="AJ17" i="66"/>
  <c r="AR17" i="66"/>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c r="AC15" i="88"/>
  <c r="U28" i="88"/>
  <c r="T28" i="88"/>
  <c r="S28" i="88"/>
  <c r="L28" i="88"/>
  <c r="K28" i="88"/>
  <c r="J28" i="88"/>
  <c r="N37" i="88"/>
  <c r="K13" i="88"/>
  <c r="C28" i="88"/>
  <c r="B28" i="88"/>
  <c r="A28" i="88"/>
  <c r="AF2" i="88"/>
  <c r="AC2" i="88"/>
  <c r="W2" i="88"/>
  <c r="T2" i="88"/>
  <c r="N2" i="88"/>
  <c r="K2" i="88"/>
  <c r="E2" i="88"/>
  <c r="B2" i="88"/>
  <c r="N33" i="88"/>
  <c r="K9"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28" i="87"/>
  <c r="AB29" i="87"/>
  <c r="AB30" i="87"/>
  <c r="AF32" i="87"/>
  <c r="AC8" i="87"/>
  <c r="U30" i="87"/>
  <c r="T30" i="87"/>
  <c r="S30" i="87"/>
  <c r="L30" i="87"/>
  <c r="K30" i="87"/>
  <c r="J30" i="87"/>
  <c r="C30" i="87"/>
  <c r="B30" i="87"/>
  <c r="A30" i="87"/>
  <c r="AD29" i="87"/>
  <c r="AC29" i="87"/>
  <c r="U29" i="87"/>
  <c r="T29" i="87"/>
  <c r="S29" i="87"/>
  <c r="L29" i="87"/>
  <c r="K29" i="87"/>
  <c r="J29" i="87"/>
  <c r="C29" i="87"/>
  <c r="B29" i="87"/>
  <c r="A29" i="87"/>
  <c r="AD28" i="87"/>
  <c r="AC28" i="87"/>
  <c r="U28" i="87"/>
  <c r="T28" i="87"/>
  <c r="S28" i="87"/>
  <c r="L28" i="87"/>
  <c r="K28" i="87"/>
  <c r="J28" i="87"/>
  <c r="O36" i="87"/>
  <c r="M12" i="87"/>
  <c r="C28" i="87"/>
  <c r="B28" i="87"/>
  <c r="A28" i="87"/>
  <c r="E39" i="87"/>
  <c r="B15" i="87"/>
  <c r="AF2" i="87"/>
  <c r="AC2" i="87"/>
  <c r="W2" i="87"/>
  <c r="T2" i="87"/>
  <c r="N2" i="87"/>
  <c r="K2" i="87"/>
  <c r="E2" i="87"/>
  <c r="B2" i="87"/>
  <c r="AF38" i="87"/>
  <c r="AC14" i="87"/>
  <c r="AF36" i="87"/>
  <c r="AC12" i="87"/>
  <c r="AF30" i="87"/>
  <c r="AC6"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c r="T14" i="86"/>
  <c r="L28" i="86"/>
  <c r="K28" i="86"/>
  <c r="J28" i="86"/>
  <c r="C28" i="86"/>
  <c r="B28" i="86"/>
  <c r="A28" i="86"/>
  <c r="AF2" i="86"/>
  <c r="AC2" i="86"/>
  <c r="W2" i="86"/>
  <c r="T2" i="86"/>
  <c r="N2" i="86"/>
  <c r="K2" i="86"/>
  <c r="E2" i="86"/>
  <c r="B2" i="86"/>
  <c r="W33" i="86"/>
  <c r="T9"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N30" i="85"/>
  <c r="K6"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F36" i="86"/>
  <c r="AC12" i="86"/>
  <c r="N39" i="86"/>
  <c r="K15" i="86"/>
  <c r="N28" i="85"/>
  <c r="K4" i="85"/>
  <c r="N39" i="88"/>
  <c r="K15" i="88"/>
  <c r="N31" i="88"/>
  <c r="K7" i="88"/>
  <c r="E36" i="87"/>
  <c r="B12" i="87"/>
  <c r="AO13" i="68"/>
  <c r="AP13" i="68"/>
  <c r="K20" i="68"/>
  <c r="AG8" i="68"/>
  <c r="AH8" i="68"/>
  <c r="E10" i="68"/>
  <c r="AF39" i="86"/>
  <c r="AC15" i="86"/>
  <c r="W36" i="86"/>
  <c r="T12" i="86"/>
  <c r="W31" i="86"/>
  <c r="T7" i="86"/>
  <c r="W35" i="86"/>
  <c r="T11" i="86"/>
  <c r="X39" i="86"/>
  <c r="V15" i="86"/>
  <c r="X39" i="85"/>
  <c r="V15" i="85"/>
  <c r="O39" i="84"/>
  <c r="M15" i="84"/>
  <c r="AG39" i="84"/>
  <c r="AE15" i="84"/>
  <c r="N29" i="88"/>
  <c r="K5" i="88"/>
  <c r="N35" i="88"/>
  <c r="K11" i="88"/>
  <c r="W28" i="86"/>
  <c r="T4" i="86"/>
  <c r="AF39" i="87"/>
  <c r="AC15" i="87"/>
  <c r="AF34" i="87"/>
  <c r="AC10" i="87"/>
  <c r="N30" i="88"/>
  <c r="K6" i="88"/>
  <c r="W38" i="88"/>
  <c r="T14" i="88"/>
  <c r="W36" i="87"/>
  <c r="T12" i="87"/>
  <c r="N38" i="88"/>
  <c r="K14" i="88"/>
  <c r="N28" i="88"/>
  <c r="K4" i="88"/>
  <c r="AO8" i="76"/>
  <c r="AP8" i="76"/>
  <c r="K10" i="76"/>
  <c r="AO13" i="76"/>
  <c r="AP13" i="76"/>
  <c r="K20" i="76"/>
  <c r="AO11" i="76"/>
  <c r="AP11" i="76"/>
  <c r="K16" i="76"/>
  <c r="AK17" i="76"/>
  <c r="AL17" i="76"/>
  <c r="H28" i="76"/>
  <c r="AK7" i="76"/>
  <c r="AL7" i="76"/>
  <c r="H8" i="76"/>
  <c r="AS11" i="76"/>
  <c r="AT11" i="76"/>
  <c r="N16" i="76"/>
  <c r="AS12" i="76"/>
  <c r="AT12" i="76"/>
  <c r="N18" i="76"/>
  <c r="AS16" i="76"/>
  <c r="AT16" i="76"/>
  <c r="N26" i="76"/>
  <c r="AF38" i="88"/>
  <c r="AC14" i="88"/>
  <c r="AF30" i="88"/>
  <c r="AC6" i="88"/>
  <c r="AF34" i="88"/>
  <c r="AC10" i="88"/>
  <c r="AF33" i="88"/>
  <c r="AC9" i="88"/>
  <c r="AG39" i="88"/>
  <c r="AE15" i="88"/>
  <c r="W32" i="88"/>
  <c r="T8" i="88"/>
  <c r="W36" i="88"/>
  <c r="T12" i="88"/>
  <c r="AO12" i="75"/>
  <c r="AP12" i="75"/>
  <c r="K18" i="75"/>
  <c r="AO6" i="75"/>
  <c r="AP6" i="75"/>
  <c r="K6" i="75"/>
  <c r="AO16" i="75"/>
  <c r="AP16" i="75"/>
  <c r="K26" i="75"/>
  <c r="AO14" i="75"/>
  <c r="AP14" i="75"/>
  <c r="K22" i="75"/>
  <c r="AO17" i="75"/>
  <c r="AP17" i="75"/>
  <c r="K28" i="75"/>
  <c r="AO8" i="75"/>
  <c r="AP8" i="75"/>
  <c r="K10" i="75"/>
  <c r="AK11" i="75"/>
  <c r="AL11" i="75"/>
  <c r="H16" i="75"/>
  <c r="AK17" i="75"/>
  <c r="AL17" i="75"/>
  <c r="H28" i="75"/>
  <c r="AK12" i="75"/>
  <c r="AL12" i="75"/>
  <c r="H18" i="75"/>
  <c r="AS10" i="75"/>
  <c r="AT10" i="75"/>
  <c r="N14" i="75"/>
  <c r="AS6" i="75"/>
  <c r="AT6" i="75"/>
  <c r="N6" i="75"/>
  <c r="AS14" i="75"/>
  <c r="AT14" i="75"/>
  <c r="N22" i="75"/>
  <c r="AS16" i="75"/>
  <c r="AT16" i="75"/>
  <c r="N26" i="75"/>
  <c r="AS11" i="75"/>
  <c r="AT11" i="75"/>
  <c r="N16" i="75"/>
  <c r="AS15" i="75"/>
  <c r="AT15" i="75"/>
  <c r="N24" i="75"/>
  <c r="AG9" i="75"/>
  <c r="AH9" i="75"/>
  <c r="E12" i="75"/>
  <c r="AG10" i="75"/>
  <c r="AH10" i="75"/>
  <c r="E14" i="75"/>
  <c r="AG13" i="75"/>
  <c r="AH13" i="75"/>
  <c r="E20" i="75"/>
  <c r="AG14" i="75"/>
  <c r="AH14" i="75"/>
  <c r="AG6" i="75"/>
  <c r="AH6" i="75"/>
  <c r="E6" i="75"/>
  <c r="AG15" i="75"/>
  <c r="AH15" i="75"/>
  <c r="E24" i="75"/>
  <c r="AG11" i="75"/>
  <c r="AH11" i="75"/>
  <c r="E16" i="75"/>
  <c r="AG7" i="75"/>
  <c r="AH7" i="75"/>
  <c r="E8" i="75"/>
  <c r="AG17" i="75"/>
  <c r="AH17" i="75"/>
  <c r="E28" i="75"/>
  <c r="AG16" i="75"/>
  <c r="AH16" i="75"/>
  <c r="E26" i="75"/>
  <c r="AG12" i="75"/>
  <c r="AH12" i="75"/>
  <c r="E18" i="75"/>
  <c r="AG8" i="75"/>
  <c r="AH8" i="75"/>
  <c r="E10" i="75"/>
  <c r="E32" i="87"/>
  <c r="B8" i="87"/>
  <c r="E30" i="87"/>
  <c r="B6" i="87"/>
  <c r="E34" i="87"/>
  <c r="B10" i="87"/>
  <c r="E38" i="87"/>
  <c r="B14" i="87"/>
  <c r="F39" i="87"/>
  <c r="D15" i="87"/>
  <c r="AG10" i="68"/>
  <c r="AH10" i="68"/>
  <c r="E14" i="68"/>
  <c r="AG13" i="68"/>
  <c r="AH13" i="68"/>
  <c r="E20" i="68"/>
  <c r="AG17" i="68"/>
  <c r="AH17" i="68"/>
  <c r="E28" i="68"/>
  <c r="AG14" i="68"/>
  <c r="AH14" i="68"/>
  <c r="E22" i="68"/>
  <c r="AG12" i="68"/>
  <c r="AH12" i="68"/>
  <c r="E18" i="68"/>
  <c r="AG16" i="68"/>
  <c r="AH16" i="68"/>
  <c r="E26" i="68"/>
  <c r="AG9" i="68"/>
  <c r="AH9" i="68"/>
  <c r="E12" i="68"/>
  <c r="AK9" i="68"/>
  <c r="AL9" i="68"/>
  <c r="H12" i="68"/>
  <c r="AK13" i="68"/>
  <c r="AL13" i="68"/>
  <c r="H20" i="68"/>
  <c r="AK17" i="68"/>
  <c r="AL17" i="68"/>
  <c r="H28" i="68"/>
  <c r="AS16" i="68"/>
  <c r="AT16" i="68"/>
  <c r="N26" i="68"/>
  <c r="AS10" i="68"/>
  <c r="AT10" i="68"/>
  <c r="N14" i="68"/>
  <c r="AS6" i="68"/>
  <c r="AT6" i="68"/>
  <c r="N6" i="68"/>
  <c r="AO9" i="68"/>
  <c r="AP9" i="68"/>
  <c r="K12" i="68"/>
  <c r="AO10" i="68"/>
  <c r="AP10" i="68"/>
  <c r="K14" i="68"/>
  <c r="AO14" i="68"/>
  <c r="AP14" i="68"/>
  <c r="K22" i="68"/>
  <c r="AO15" i="68"/>
  <c r="AP15" i="68"/>
  <c r="K24" i="68"/>
  <c r="AO12" i="68"/>
  <c r="AP12" i="68"/>
  <c r="K18" i="68"/>
  <c r="AO6" i="68"/>
  <c r="AP6" i="68"/>
  <c r="K6" i="68"/>
  <c r="AO16" i="68"/>
  <c r="AP16" i="68"/>
  <c r="K26" i="68"/>
  <c r="AS13" i="66"/>
  <c r="AT13" i="66"/>
  <c r="N20" i="66"/>
  <c r="AS11" i="65"/>
  <c r="AT11" i="65"/>
  <c r="N16" i="65"/>
  <c r="AS7" i="65"/>
  <c r="AT7" i="65"/>
  <c r="N8" i="65"/>
  <c r="AS8" i="65"/>
  <c r="AT8" i="65"/>
  <c r="N10" i="65"/>
  <c r="AS15" i="65"/>
  <c r="AT15" i="65"/>
  <c r="N24" i="65"/>
  <c r="AS12" i="65"/>
  <c r="AT12" i="65"/>
  <c r="N18" i="65"/>
  <c r="AS6" i="65"/>
  <c r="AT6" i="65"/>
  <c r="N6" i="65"/>
  <c r="AS13" i="65"/>
  <c r="AT13" i="65"/>
  <c r="N20" i="65"/>
  <c r="AS10" i="65"/>
  <c r="AT10" i="65"/>
  <c r="N14" i="65"/>
  <c r="AS9" i="65"/>
  <c r="AT9" i="65"/>
  <c r="N12" i="65"/>
  <c r="AS14" i="65"/>
  <c r="AT14" i="65"/>
  <c r="N22" i="65"/>
  <c r="AS17" i="65"/>
  <c r="AT17" i="65"/>
  <c r="N28" i="65"/>
  <c r="AS16" i="65"/>
  <c r="AT16" i="65"/>
  <c r="N26" i="65"/>
  <c r="AO15" i="65"/>
  <c r="AP15" i="65"/>
  <c r="AO12" i="65"/>
  <c r="AP12" i="65"/>
  <c r="K18" i="65"/>
  <c r="AO10" i="65"/>
  <c r="AP10" i="65"/>
  <c r="K14" i="65"/>
  <c r="AO8" i="65"/>
  <c r="AP8" i="65"/>
  <c r="K10" i="65"/>
  <c r="AO13" i="65"/>
  <c r="AP13" i="65"/>
  <c r="AO16" i="65"/>
  <c r="AP16" i="65"/>
  <c r="AO17" i="65"/>
  <c r="AP17" i="65"/>
  <c r="K28" i="65"/>
  <c r="AO9" i="65"/>
  <c r="AP9" i="65"/>
  <c r="K12" i="65"/>
  <c r="AO7" i="65"/>
  <c r="AP7" i="65"/>
  <c r="AO11" i="65"/>
  <c r="AP11" i="65"/>
  <c r="K16" i="65"/>
  <c r="AO14" i="65"/>
  <c r="AP14" i="65"/>
  <c r="K22" i="65"/>
  <c r="AO6" i="65"/>
  <c r="AP6" i="65"/>
  <c r="K6" i="65"/>
  <c r="AK14" i="68"/>
  <c r="AL14" i="68"/>
  <c r="H22" i="68"/>
  <c r="AS8" i="68"/>
  <c r="AT8" i="68"/>
  <c r="N10" i="68"/>
  <c r="N29" i="85"/>
  <c r="K5" i="85"/>
  <c r="N39" i="85"/>
  <c r="K15" i="85"/>
  <c r="N35" i="85"/>
  <c r="K11" i="85"/>
  <c r="N33" i="85"/>
  <c r="K9" i="85"/>
  <c r="AK14" i="75"/>
  <c r="AL14" i="75"/>
  <c r="H22" i="75"/>
  <c r="AK10" i="75"/>
  <c r="AL10" i="75"/>
  <c r="H14" i="75"/>
  <c r="AK6" i="75"/>
  <c r="AL6" i="75"/>
  <c r="H6" i="75"/>
  <c r="AO10" i="75"/>
  <c r="AP10" i="75"/>
  <c r="K14" i="75"/>
  <c r="AK16" i="75"/>
  <c r="AL16" i="75"/>
  <c r="H26" i="75"/>
  <c r="AO13" i="75"/>
  <c r="AP13" i="75"/>
  <c r="K20" i="75"/>
  <c r="AK13" i="76"/>
  <c r="AL13" i="76"/>
  <c r="H20" i="76"/>
  <c r="AK7" i="75"/>
  <c r="AL7" i="75"/>
  <c r="H8" i="75"/>
  <c r="AK15" i="68"/>
  <c r="AL15" i="68"/>
  <c r="H24" i="68"/>
  <c r="AS7" i="75"/>
  <c r="AT7" i="75"/>
  <c r="N8" i="75"/>
  <c r="AK16" i="68"/>
  <c r="AL16" i="68"/>
  <c r="H26" i="68"/>
  <c r="AS12" i="68"/>
  <c r="AT12" i="68"/>
  <c r="N18" i="68"/>
  <c r="AS9" i="68"/>
  <c r="AT9" i="68"/>
  <c r="N12" i="68"/>
  <c r="AO11" i="68"/>
  <c r="AP11" i="68"/>
  <c r="K16" i="68"/>
  <c r="AO17" i="68"/>
  <c r="AP17" i="68"/>
  <c r="K28" i="68"/>
  <c r="N30" i="84"/>
  <c r="K6" i="84"/>
  <c r="AK12" i="68"/>
  <c r="AL12" i="68"/>
  <c r="H18" i="68"/>
  <c r="W35" i="88"/>
  <c r="T11" i="88"/>
  <c r="W37" i="88"/>
  <c r="T13" i="88"/>
  <c r="AS17" i="75"/>
  <c r="AT17" i="75"/>
  <c r="N28" i="75"/>
  <c r="AO15" i="75"/>
  <c r="AP15" i="75"/>
  <c r="K24" i="75"/>
  <c r="AS13" i="75"/>
  <c r="AT13" i="75"/>
  <c r="N20" i="75"/>
  <c r="AO11" i="75"/>
  <c r="AP11" i="75"/>
  <c r="K16" i="75"/>
  <c r="AS9" i="75"/>
  <c r="AT9" i="75"/>
  <c r="N12" i="75"/>
  <c r="AO7" i="75"/>
  <c r="AP7" i="75"/>
  <c r="K8" i="75"/>
  <c r="AO9" i="75"/>
  <c r="AP9" i="75"/>
  <c r="K12" i="75"/>
  <c r="AK15" i="75"/>
  <c r="AL15" i="75"/>
  <c r="H24" i="75"/>
  <c r="AS12" i="75"/>
  <c r="AT12" i="75"/>
  <c r="N18" i="75"/>
  <c r="AK16" i="76"/>
  <c r="AL16" i="76"/>
  <c r="H26" i="76"/>
  <c r="AK9" i="76"/>
  <c r="AL9" i="76"/>
  <c r="H12" i="76"/>
  <c r="AK10" i="76"/>
  <c r="AL10" i="76"/>
  <c r="H14" i="76"/>
  <c r="AS8" i="75"/>
  <c r="AT8" i="75"/>
  <c r="N10" i="75"/>
  <c r="AS11" i="68"/>
  <c r="AT11" i="68"/>
  <c r="N16" i="68"/>
  <c r="AS7" i="68"/>
  <c r="AT7" i="68"/>
  <c r="AK7" i="68"/>
  <c r="AL7" i="68"/>
  <c r="H8" i="68"/>
  <c r="AS15" i="68"/>
  <c r="AT15" i="68"/>
  <c r="N24" i="68"/>
  <c r="AK8" i="68"/>
  <c r="AL8" i="68"/>
  <c r="H10" i="68"/>
  <c r="AO8" i="68"/>
  <c r="AP8" i="68"/>
  <c r="K10" i="68"/>
  <c r="AK10" i="68"/>
  <c r="AL10" i="68"/>
  <c r="H14" i="68"/>
  <c r="W28" i="84"/>
  <c r="T4" i="84"/>
  <c r="E29" i="87"/>
  <c r="B5" i="87"/>
  <c r="O39" i="88"/>
  <c r="M15" i="88"/>
  <c r="W29" i="88"/>
  <c r="T5" i="88"/>
  <c r="N32" i="88"/>
  <c r="K8" i="88"/>
  <c r="N34" i="88"/>
  <c r="K10" i="88"/>
  <c r="N36" i="88"/>
  <c r="K12" i="88"/>
  <c r="AK17" i="66"/>
  <c r="AL17" i="66"/>
  <c r="H28" i="66"/>
  <c r="AG13" i="66"/>
  <c r="AH13" i="66"/>
  <c r="E20" i="66"/>
  <c r="AO15" i="66"/>
  <c r="AP15" i="66"/>
  <c r="K24" i="66"/>
  <c r="AK13" i="75"/>
  <c r="AL13" i="75"/>
  <c r="H20" i="75"/>
  <c r="AK9" i="75"/>
  <c r="AL9" i="75"/>
  <c r="H12" i="75"/>
  <c r="AK15" i="76"/>
  <c r="AL15" i="76"/>
  <c r="H24" i="76"/>
  <c r="AK11" i="76"/>
  <c r="AL11" i="76"/>
  <c r="H16" i="76"/>
  <c r="AK8" i="75"/>
  <c r="AL8" i="75"/>
  <c r="H10" i="75"/>
  <c r="AS13" i="68"/>
  <c r="AT13" i="68"/>
  <c r="N20" i="68"/>
  <c r="AK11" i="68"/>
  <c r="AL11" i="68"/>
  <c r="H16" i="68"/>
  <c r="AS17" i="68"/>
  <c r="AT17" i="68"/>
  <c r="N28" i="68"/>
  <c r="AS14" i="68"/>
  <c r="AT14" i="68"/>
  <c r="N22" i="68"/>
  <c r="AG15" i="68"/>
  <c r="AH15" i="68"/>
  <c r="E24" i="68"/>
  <c r="AG11" i="68"/>
  <c r="AH11" i="68"/>
  <c r="E16" i="68"/>
  <c r="AG7" i="68"/>
  <c r="AH7" i="68"/>
  <c r="E8" i="68"/>
  <c r="AG6" i="68"/>
  <c r="AH6" i="68"/>
  <c r="E6" i="68"/>
  <c r="AO7" i="68"/>
  <c r="AP7" i="68"/>
  <c r="K8" i="68"/>
  <c r="AK6" i="68"/>
  <c r="AL6" i="68"/>
  <c r="H6" i="68"/>
  <c r="N31" i="85"/>
  <c r="K7" i="85"/>
  <c r="AK14" i="65"/>
  <c r="AL14" i="65"/>
  <c r="H22" i="65"/>
  <c r="AK9" i="65"/>
  <c r="AL9" i="65"/>
  <c r="H12" i="65"/>
  <c r="AK12" i="65"/>
  <c r="AL12" i="65"/>
  <c r="H18" i="65"/>
  <c r="AK15" i="65"/>
  <c r="AL15" i="65"/>
  <c r="H24" i="65"/>
  <c r="AK17" i="65"/>
  <c r="AL17" i="65"/>
  <c r="H28" i="65"/>
  <c r="AK10" i="65"/>
  <c r="AL10" i="65"/>
  <c r="H14" i="65"/>
  <c r="AK7" i="65"/>
  <c r="AL7" i="65"/>
  <c r="H8" i="65"/>
  <c r="AK11" i="65"/>
  <c r="AL11" i="65"/>
  <c r="AK8" i="65"/>
  <c r="AL8" i="65"/>
  <c r="AK13" i="65"/>
  <c r="AL13" i="65"/>
  <c r="H20" i="65"/>
  <c r="AK6" i="65"/>
  <c r="AL6" i="65"/>
  <c r="H6" i="65"/>
  <c r="AK16" i="65"/>
  <c r="AL16" i="65"/>
  <c r="AG14" i="65"/>
  <c r="AH14" i="65"/>
  <c r="E22" i="65"/>
  <c r="AG6" i="65"/>
  <c r="AH6" i="65"/>
  <c r="E6" i="65"/>
  <c r="AG10" i="65"/>
  <c r="AH10" i="65"/>
  <c r="E14" i="65"/>
  <c r="AG11" i="65"/>
  <c r="AH11" i="65"/>
  <c r="E16" i="65"/>
  <c r="AG12" i="65"/>
  <c r="AH12" i="65"/>
  <c r="E18" i="65"/>
  <c r="AG7" i="65"/>
  <c r="AH7" i="65"/>
  <c r="E8" i="65"/>
  <c r="AG16" i="65"/>
  <c r="AH16" i="65"/>
  <c r="E26" i="65"/>
  <c r="AG8" i="65"/>
  <c r="AH8" i="65"/>
  <c r="AG17" i="65"/>
  <c r="AH17" i="65"/>
  <c r="AG13" i="65"/>
  <c r="AH13" i="65"/>
  <c r="E20" i="65"/>
  <c r="AG9" i="65"/>
  <c r="AH9" i="65"/>
  <c r="E12" i="65"/>
  <c r="AG15" i="65"/>
  <c r="AH15" i="65"/>
  <c r="E24" i="65"/>
  <c r="AF32" i="84"/>
  <c r="AC8" i="84"/>
  <c r="W38" i="84"/>
  <c r="T14" i="84"/>
  <c r="N34" i="84"/>
  <c r="K10" i="84"/>
  <c r="N36" i="84"/>
  <c r="K12" i="84"/>
  <c r="N39" i="84"/>
  <c r="K15" i="84"/>
  <c r="N33" i="84"/>
  <c r="K9" i="84"/>
  <c r="AG7" i="76"/>
  <c r="AH7" i="76"/>
  <c r="E8" i="76"/>
  <c r="AG12" i="76"/>
  <c r="AH12" i="76"/>
  <c r="E18" i="76"/>
  <c r="AG14" i="76"/>
  <c r="AH14" i="76"/>
  <c r="AO7" i="76"/>
  <c r="AP7" i="76"/>
  <c r="K8" i="76"/>
  <c r="AO12" i="76"/>
  <c r="AP12" i="76"/>
  <c r="K18" i="76"/>
  <c r="AG16" i="76"/>
  <c r="AH16" i="76"/>
  <c r="E26" i="76"/>
  <c r="AS13" i="76"/>
  <c r="AT13" i="76"/>
  <c r="N20" i="76"/>
  <c r="AG11" i="76"/>
  <c r="AH11" i="76"/>
  <c r="E16" i="76"/>
  <c r="AS7" i="76"/>
  <c r="AT7" i="76"/>
  <c r="N8" i="76"/>
  <c r="AG13" i="76"/>
  <c r="AH13" i="76"/>
  <c r="E20" i="76"/>
  <c r="AO15" i="76"/>
  <c r="AP15" i="76"/>
  <c r="K24" i="76"/>
  <c r="AS6" i="76"/>
  <c r="AT6" i="76"/>
  <c r="N6" i="76"/>
  <c r="AS10" i="76"/>
  <c r="AT10" i="76"/>
  <c r="N14" i="76"/>
  <c r="AG6" i="76"/>
  <c r="AH6" i="76"/>
  <c r="E6" i="76"/>
  <c r="AG10" i="76"/>
  <c r="AH10" i="76"/>
  <c r="E14" i="76"/>
  <c r="AO6" i="76"/>
  <c r="AP6" i="76"/>
  <c r="K6" i="76"/>
  <c r="AO9" i="76"/>
  <c r="AP9" i="76"/>
  <c r="K12" i="76"/>
  <c r="AO17" i="76"/>
  <c r="AP17" i="76"/>
  <c r="K28" i="76"/>
  <c r="AG15" i="76"/>
  <c r="AH15" i="76"/>
  <c r="E24" i="76"/>
  <c r="AO14" i="76"/>
  <c r="AP14" i="76"/>
  <c r="K22" i="76"/>
  <c r="AS8" i="76"/>
  <c r="AT8" i="76"/>
  <c r="N10" i="76"/>
  <c r="AS14" i="76"/>
  <c r="AT14" i="76"/>
  <c r="N22" i="76"/>
  <c r="AG8" i="76"/>
  <c r="AH8" i="76"/>
  <c r="E10" i="76"/>
  <c r="AK8" i="76"/>
  <c r="AL8" i="76"/>
  <c r="H10" i="76"/>
  <c r="AG9" i="76"/>
  <c r="AH9" i="76"/>
  <c r="E12" i="76"/>
  <c r="AS17" i="76"/>
  <c r="AT17" i="76"/>
  <c r="N28" i="76"/>
  <c r="AS15" i="76"/>
  <c r="AT15" i="76"/>
  <c r="N24" i="76"/>
  <c r="AO16" i="76"/>
  <c r="AP16" i="76"/>
  <c r="K26" i="76"/>
  <c r="AS9" i="76"/>
  <c r="AT9" i="76"/>
  <c r="N12" i="76"/>
  <c r="AG17" i="76"/>
  <c r="AH17" i="76"/>
  <c r="E28" i="76"/>
  <c r="AK14" i="76"/>
  <c r="AL14" i="76"/>
  <c r="H22" i="76"/>
  <c r="AO10" i="76"/>
  <c r="AP10" i="76"/>
  <c r="K14" i="76"/>
  <c r="AK12" i="76"/>
  <c r="AL12" i="76"/>
  <c r="H18" i="76"/>
  <c r="AK6" i="76"/>
  <c r="AL6" i="76"/>
  <c r="H6" i="76"/>
  <c r="AO7" i="66"/>
  <c r="AP7" i="66"/>
  <c r="K8" i="66"/>
  <c r="AG17" i="66"/>
  <c r="AH17" i="66"/>
  <c r="E28" i="66"/>
  <c r="AO16" i="66"/>
  <c r="AP16" i="66"/>
  <c r="K26" i="66"/>
  <c r="AG12" i="66"/>
  <c r="AH12" i="66"/>
  <c r="E18" i="66"/>
  <c r="AG16" i="66"/>
  <c r="AH16" i="66"/>
  <c r="E26" i="66"/>
  <c r="AK12" i="66"/>
  <c r="AL12" i="66"/>
  <c r="H18" i="66"/>
  <c r="AO10" i="66"/>
  <c r="AP10" i="66"/>
  <c r="K14" i="66"/>
  <c r="AK14" i="66"/>
  <c r="AL14" i="66"/>
  <c r="H22" i="66"/>
  <c r="AG7" i="66"/>
  <c r="AH7" i="66"/>
  <c r="E8" i="66"/>
  <c r="AK8" i="66"/>
  <c r="AL8" i="66"/>
  <c r="H10" i="66"/>
  <c r="AK7" i="66"/>
  <c r="AL7" i="66"/>
  <c r="H8" i="66"/>
  <c r="AG15" i="66"/>
  <c r="AH15" i="66"/>
  <c r="E24" i="66"/>
  <c r="AK9" i="66"/>
  <c r="AL9" i="66"/>
  <c r="H12" i="66"/>
  <c r="AS15" i="66"/>
  <c r="AT15" i="66"/>
  <c r="N24" i="66"/>
  <c r="AO14" i="66"/>
  <c r="AP14" i="66"/>
  <c r="K22" i="66"/>
  <c r="AG10" i="66"/>
  <c r="AH10" i="66"/>
  <c r="E14" i="66"/>
  <c r="AG8" i="66"/>
  <c r="AH8" i="66"/>
  <c r="E10" i="66"/>
  <c r="AO12" i="66"/>
  <c r="AP12" i="66"/>
  <c r="K18" i="66"/>
  <c r="AG6" i="66"/>
  <c r="AH6" i="66"/>
  <c r="E6" i="66"/>
  <c r="AS9" i="66"/>
  <c r="AT9" i="66"/>
  <c r="N12" i="66"/>
  <c r="AS11" i="66"/>
  <c r="AT11" i="66"/>
  <c r="N16" i="66"/>
  <c r="AG9" i="66"/>
  <c r="AH9" i="66"/>
  <c r="E12" i="66"/>
  <c r="AK13" i="66"/>
  <c r="AL13" i="66"/>
  <c r="H20" i="66"/>
  <c r="AS7" i="66"/>
  <c r="AT7" i="66"/>
  <c r="N8" i="66"/>
  <c r="AS14" i="66"/>
  <c r="AT14" i="66"/>
  <c r="N22" i="66"/>
  <c r="AS10" i="66"/>
  <c r="AT10" i="66"/>
  <c r="N14" i="66"/>
  <c r="AS6" i="66"/>
  <c r="AT6" i="66"/>
  <c r="N6" i="66"/>
  <c r="AK15" i="66"/>
  <c r="AL15" i="66"/>
  <c r="H24" i="66"/>
  <c r="AO11" i="66"/>
  <c r="AP11" i="66"/>
  <c r="K16" i="66"/>
  <c r="AG14" i="66"/>
  <c r="AH14" i="66"/>
  <c r="E22" i="66"/>
  <c r="AS8" i="66"/>
  <c r="AT8" i="66"/>
  <c r="N10" i="66"/>
  <c r="AS16" i="66"/>
  <c r="AT16" i="66"/>
  <c r="N26" i="66"/>
  <c r="AK10" i="66"/>
  <c r="AL10" i="66"/>
  <c r="H14" i="66"/>
  <c r="AO9" i="66"/>
  <c r="AP9" i="66"/>
  <c r="K12" i="66"/>
  <c r="AS17" i="66"/>
  <c r="AT17" i="66"/>
  <c r="N28" i="66"/>
  <c r="AO13" i="66"/>
  <c r="AP13" i="66"/>
  <c r="K20" i="66"/>
  <c r="AK11" i="66"/>
  <c r="AL11" i="66"/>
  <c r="H16" i="66"/>
  <c r="AO17" i="66"/>
  <c r="AP17" i="66"/>
  <c r="K28" i="66"/>
  <c r="AG11" i="66"/>
  <c r="AH11" i="66"/>
  <c r="E16" i="66"/>
  <c r="AS12" i="66"/>
  <c r="AT12" i="66"/>
  <c r="N18" i="66"/>
  <c r="AK6" i="66"/>
  <c r="AL6" i="66"/>
  <c r="H6" i="66"/>
  <c r="AK16" i="66"/>
  <c r="AL16" i="66"/>
  <c r="H26" i="66"/>
  <c r="AO8" i="66"/>
  <c r="AP8" i="66"/>
  <c r="K10" i="66"/>
  <c r="AO6" i="66"/>
  <c r="AP6" i="66"/>
  <c r="K6" i="66"/>
  <c r="AF35" i="84"/>
  <c r="AC11" i="84"/>
  <c r="AF33" i="84"/>
  <c r="AC9" i="84"/>
  <c r="AF29" i="84"/>
  <c r="AC5" i="84"/>
  <c r="AF34" i="84"/>
  <c r="AC10" i="84"/>
  <c r="AF37" i="84"/>
  <c r="AC13" i="84"/>
  <c r="AF39" i="84"/>
  <c r="AC15" i="84"/>
  <c r="AF36" i="84"/>
  <c r="AC12" i="84"/>
  <c r="AF31" i="84"/>
  <c r="AC7" i="84"/>
  <c r="N34" i="85"/>
  <c r="K10" i="85"/>
  <c r="N37" i="85"/>
  <c r="K13" i="85"/>
  <c r="W35" i="84"/>
  <c r="T11" i="84"/>
  <c r="N38" i="84"/>
  <c r="K14" i="84"/>
  <c r="N36" i="85"/>
  <c r="K12" i="85"/>
  <c r="N38" i="85"/>
  <c r="K14" i="85"/>
  <c r="N32" i="85"/>
  <c r="K8" i="85"/>
  <c r="W30" i="86"/>
  <c r="T6" i="86"/>
  <c r="W34" i="86"/>
  <c r="T10" i="86"/>
  <c r="W39" i="86"/>
  <c r="T15" i="86"/>
  <c r="W28" i="88"/>
  <c r="T4" i="88"/>
  <c r="AF29" i="88"/>
  <c r="AC5" i="88"/>
  <c r="W31" i="88"/>
  <c r="T7" i="88"/>
  <c r="W33" i="88"/>
  <c r="T9" i="88"/>
  <c r="AF38" i="84"/>
  <c r="AC14" i="84"/>
  <c r="AF30" i="84"/>
  <c r="AC6" i="84"/>
  <c r="AF28" i="84"/>
  <c r="AC4" i="84"/>
  <c r="H26" i="65"/>
  <c r="N28" i="84"/>
  <c r="K4" i="84"/>
  <c r="W29" i="84"/>
  <c r="T5" i="84"/>
  <c r="N32" i="84"/>
  <c r="K8" i="84"/>
  <c r="X28" i="85"/>
  <c r="V4" i="85"/>
  <c r="X30" i="85"/>
  <c r="V6" i="85"/>
  <c r="X32" i="85"/>
  <c r="V8" i="85"/>
  <c r="X34" i="85"/>
  <c r="V10" i="85"/>
  <c r="X36" i="85"/>
  <c r="V12" i="85"/>
  <c r="X38" i="85"/>
  <c r="V14" i="85"/>
  <c r="E32" i="85"/>
  <c r="B8" i="85"/>
  <c r="AF39" i="85"/>
  <c r="AC15" i="85"/>
  <c r="E36" i="85"/>
  <c r="B12" i="85"/>
  <c r="E37" i="85"/>
  <c r="B13" i="85"/>
  <c r="E35" i="85"/>
  <c r="B11" i="85"/>
  <c r="E28" i="85"/>
  <c r="B4" i="85"/>
  <c r="E39" i="85"/>
  <c r="B15" i="85"/>
  <c r="E30" i="85"/>
  <c r="B6" i="85"/>
  <c r="E29" i="85"/>
  <c r="B5" i="85"/>
  <c r="E31" i="85"/>
  <c r="B7" i="85"/>
  <c r="E38" i="85"/>
  <c r="B14" i="85"/>
  <c r="E34" i="85"/>
  <c r="B10" i="85"/>
  <c r="E33" i="85"/>
  <c r="B9" i="85"/>
  <c r="W29" i="86"/>
  <c r="T5" i="86"/>
  <c r="W32" i="86"/>
  <c r="T8" i="86"/>
  <c r="AF33" i="86"/>
  <c r="AC9" i="86"/>
  <c r="W37" i="86"/>
  <c r="T13" i="86"/>
  <c r="AF37" i="88"/>
  <c r="AC13" i="88"/>
  <c r="W39" i="88"/>
  <c r="T15" i="88"/>
  <c r="N35" i="84"/>
  <c r="K11" i="84"/>
  <c r="N29" i="84"/>
  <c r="K5" i="84"/>
  <c r="N37" i="84"/>
  <c r="K13" i="84"/>
  <c r="N31" i="84"/>
  <c r="K7" i="84"/>
  <c r="AF38" i="86"/>
  <c r="AC14" i="86"/>
  <c r="AF28" i="86"/>
  <c r="AC4" i="86"/>
  <c r="W31" i="84"/>
  <c r="T7" i="84"/>
  <c r="W33" i="84"/>
  <c r="T9" i="84"/>
  <c r="W39" i="84"/>
  <c r="T15" i="84"/>
  <c r="X29" i="85"/>
  <c r="V5" i="85"/>
  <c r="X31" i="85"/>
  <c r="V7" i="85"/>
  <c r="X33" i="85"/>
  <c r="V9" i="85"/>
  <c r="X35" i="85"/>
  <c r="V11" i="85"/>
  <c r="X37" i="85"/>
  <c r="V13" i="85"/>
  <c r="AG39" i="86"/>
  <c r="AE15" i="86"/>
  <c r="AF29" i="86"/>
  <c r="AC5" i="86"/>
  <c r="AF35" i="86"/>
  <c r="AC11" i="86"/>
  <c r="K26" i="65"/>
  <c r="H16" i="65"/>
  <c r="E10" i="65"/>
  <c r="K24" i="65"/>
  <c r="K8" i="65"/>
  <c r="H10" i="65"/>
  <c r="K20" i="65"/>
  <c r="AF28" i="88"/>
  <c r="AC4" i="88"/>
  <c r="AF32" i="88"/>
  <c r="AC8" i="88"/>
  <c r="AF36" i="88"/>
  <c r="AC12" i="88"/>
  <c r="X39" i="88"/>
  <c r="V15" i="88"/>
  <c r="W30" i="88"/>
  <c r="T6" i="88"/>
  <c r="AF31" i="88"/>
  <c r="AC7" i="88"/>
  <c r="W34" i="88"/>
  <c r="T10" i="88"/>
  <c r="AF35" i="88"/>
  <c r="AC11" i="88"/>
  <c r="E39" i="88"/>
  <c r="B15" i="88"/>
  <c r="E38" i="88"/>
  <c r="B14" i="88"/>
  <c r="E37" i="88"/>
  <c r="B13" i="88"/>
  <c r="E36" i="88"/>
  <c r="B12" i="88"/>
  <c r="E35" i="88"/>
  <c r="B11" i="88"/>
  <c r="E34" i="88"/>
  <c r="B10" i="88"/>
  <c r="E33" i="88"/>
  <c r="B9" i="88"/>
  <c r="E32" i="88"/>
  <c r="B8" i="88"/>
  <c r="E31" i="88"/>
  <c r="B7" i="88"/>
  <c r="E30" i="88"/>
  <c r="B6" i="88"/>
  <c r="E29" i="88"/>
  <c r="B5" i="88"/>
  <c r="E28" i="88"/>
  <c r="B4" i="88"/>
  <c r="F28" i="88"/>
  <c r="D4" i="88"/>
  <c r="F29" i="88"/>
  <c r="D5" i="88"/>
  <c r="F30" i="88"/>
  <c r="D6" i="88"/>
  <c r="F31" i="88"/>
  <c r="D7" i="88"/>
  <c r="F32" i="88"/>
  <c r="D8" i="88"/>
  <c r="F33" i="88"/>
  <c r="D9" i="88"/>
  <c r="F34" i="88"/>
  <c r="D10" i="88"/>
  <c r="F35" i="88"/>
  <c r="D11" i="88"/>
  <c r="F36" i="88"/>
  <c r="D12" i="88"/>
  <c r="F37" i="88"/>
  <c r="D13" i="88"/>
  <c r="F38" i="88"/>
  <c r="D14" i="88"/>
  <c r="F39" i="88"/>
  <c r="D15" i="88"/>
  <c r="O28" i="88"/>
  <c r="M4" i="88"/>
  <c r="O29" i="88"/>
  <c r="M5" i="88"/>
  <c r="O30" i="88"/>
  <c r="M6" i="88"/>
  <c r="O31" i="88"/>
  <c r="M7" i="88"/>
  <c r="O32" i="88"/>
  <c r="M8" i="88"/>
  <c r="O33" i="88"/>
  <c r="M9" i="88"/>
  <c r="O34" i="88"/>
  <c r="M10" i="88"/>
  <c r="O35" i="88"/>
  <c r="M11" i="88"/>
  <c r="O36" i="88"/>
  <c r="M12" i="88"/>
  <c r="O37" i="88"/>
  <c r="M13" i="88"/>
  <c r="O38" i="88"/>
  <c r="M14" i="88"/>
  <c r="X28" i="88"/>
  <c r="V4" i="88"/>
  <c r="X29" i="88"/>
  <c r="V5" i="88"/>
  <c r="X30" i="88"/>
  <c r="V6" i="88"/>
  <c r="X31" i="88"/>
  <c r="V7" i="88"/>
  <c r="X32" i="88"/>
  <c r="V8" i="88"/>
  <c r="X33" i="88"/>
  <c r="V9" i="88"/>
  <c r="X34" i="88"/>
  <c r="V10" i="88"/>
  <c r="X35" i="88"/>
  <c r="V11" i="88"/>
  <c r="X36" i="88"/>
  <c r="V12" i="88"/>
  <c r="X37" i="88"/>
  <c r="V13" i="88"/>
  <c r="X38" i="88"/>
  <c r="V14" i="88"/>
  <c r="AG28" i="88"/>
  <c r="AE4" i="88"/>
  <c r="AG29" i="88"/>
  <c r="AE5" i="88"/>
  <c r="AG30" i="88"/>
  <c r="AE6" i="88"/>
  <c r="AG31" i="88"/>
  <c r="AE7" i="88"/>
  <c r="AG32" i="88"/>
  <c r="AE8" i="88"/>
  <c r="AG33" i="88"/>
  <c r="AE9" i="88"/>
  <c r="AG34" i="88"/>
  <c r="AE10" i="88"/>
  <c r="AG35" i="88"/>
  <c r="AE11" i="88"/>
  <c r="AG36" i="88"/>
  <c r="AE12" i="88"/>
  <c r="AG37" i="88"/>
  <c r="AE13" i="88"/>
  <c r="AG38" i="88"/>
  <c r="AE14" i="88"/>
  <c r="E28" i="87"/>
  <c r="B4" i="87"/>
  <c r="AG39" i="87"/>
  <c r="AE15" i="87"/>
  <c r="E31" i="87"/>
  <c r="B7" i="87"/>
  <c r="E33" i="87"/>
  <c r="B9" i="87"/>
  <c r="E35" i="87"/>
  <c r="B11" i="87"/>
  <c r="E37" i="87"/>
  <c r="B13" i="87"/>
  <c r="AF28" i="87"/>
  <c r="AC4" i="87"/>
  <c r="AF29" i="87"/>
  <c r="AC5" i="87"/>
  <c r="AF31" i="87"/>
  <c r="AC7" i="87"/>
  <c r="AF33" i="87"/>
  <c r="AC9" i="87"/>
  <c r="AF35" i="87"/>
  <c r="AC11" i="87"/>
  <c r="AF37" i="87"/>
  <c r="AC13" i="87"/>
  <c r="X29" i="87"/>
  <c r="V5" i="87"/>
  <c r="O30" i="87"/>
  <c r="M6" i="87"/>
  <c r="W30" i="87"/>
  <c r="T6" i="87"/>
  <c r="X33" i="87"/>
  <c r="V9" i="87"/>
  <c r="O34" i="87"/>
  <c r="M10" i="87"/>
  <c r="W34" i="87"/>
  <c r="T10" i="87"/>
  <c r="X37" i="87"/>
  <c r="V13" i="87"/>
  <c r="O38" i="87"/>
  <c r="M14" i="87"/>
  <c r="W38" i="87"/>
  <c r="T14" i="87"/>
  <c r="X30" i="87"/>
  <c r="V6" i="87"/>
  <c r="O31" i="87"/>
  <c r="M7" i="87"/>
  <c r="W31" i="87"/>
  <c r="T7" i="87"/>
  <c r="X34" i="87"/>
  <c r="V10" i="87"/>
  <c r="O35" i="87"/>
  <c r="M11" i="87"/>
  <c r="W35" i="87"/>
  <c r="T11" i="87"/>
  <c r="X38" i="87"/>
  <c r="V14" i="87"/>
  <c r="O39" i="87"/>
  <c r="M15" i="87"/>
  <c r="W39" i="87"/>
  <c r="T15" i="87"/>
  <c r="O28" i="87"/>
  <c r="M4" i="87"/>
  <c r="W28" i="87"/>
  <c r="T4" i="87"/>
  <c r="X31" i="87"/>
  <c r="V7" i="87"/>
  <c r="O32" i="87"/>
  <c r="M8" i="87"/>
  <c r="W32" i="87"/>
  <c r="T8" i="87"/>
  <c r="X35" i="87"/>
  <c r="V11" i="87"/>
  <c r="N39" i="87"/>
  <c r="K15" i="87"/>
  <c r="N38" i="87"/>
  <c r="K14" i="87"/>
  <c r="N37" i="87"/>
  <c r="K13" i="87"/>
  <c r="N36" i="87"/>
  <c r="K12" i="87"/>
  <c r="N35" i="87"/>
  <c r="K11" i="87"/>
  <c r="N34" i="87"/>
  <c r="K10" i="87"/>
  <c r="N33" i="87"/>
  <c r="K9" i="87"/>
  <c r="N32" i="87"/>
  <c r="K8" i="87"/>
  <c r="N31" i="87"/>
  <c r="K7" i="87"/>
  <c r="N30" i="87"/>
  <c r="K6" i="87"/>
  <c r="N29" i="87"/>
  <c r="K5" i="87"/>
  <c r="N28" i="87"/>
  <c r="K4" i="87"/>
  <c r="X39" i="87"/>
  <c r="V15" i="87"/>
  <c r="X28" i="87"/>
  <c r="V4" i="87"/>
  <c r="O29" i="87"/>
  <c r="M5" i="87"/>
  <c r="W29" i="87"/>
  <c r="T5" i="87"/>
  <c r="X32" i="87"/>
  <c r="V8" i="87"/>
  <c r="O33" i="87"/>
  <c r="M9" i="87"/>
  <c r="W33" i="87"/>
  <c r="T9" i="87"/>
  <c r="X36" i="87"/>
  <c r="V12" i="87"/>
  <c r="O37" i="87"/>
  <c r="M13" i="87"/>
  <c r="W37" i="87"/>
  <c r="T13" i="87"/>
  <c r="AG28" i="87"/>
  <c r="AE4" i="87"/>
  <c r="AG29" i="87"/>
  <c r="AE5" i="87"/>
  <c r="AG30" i="87"/>
  <c r="AE6" i="87"/>
  <c r="AG31" i="87"/>
  <c r="AE7" i="87"/>
  <c r="AG32" i="87"/>
  <c r="AE8" i="87"/>
  <c r="AG33" i="87"/>
  <c r="AE9" i="87"/>
  <c r="AG34" i="87"/>
  <c r="AE10" i="87"/>
  <c r="AG35" i="87"/>
  <c r="AE11" i="87"/>
  <c r="AG36" i="87"/>
  <c r="AE12" i="87"/>
  <c r="AG37" i="87"/>
  <c r="AE13" i="87"/>
  <c r="AG38" i="87"/>
  <c r="AE14" i="87"/>
  <c r="F28" i="87"/>
  <c r="D4" i="87"/>
  <c r="F29" i="87"/>
  <c r="D5" i="87"/>
  <c r="F30" i="87"/>
  <c r="D6" i="87"/>
  <c r="F31" i="87"/>
  <c r="D7" i="87"/>
  <c r="F32" i="87"/>
  <c r="D8" i="87"/>
  <c r="F33" i="87"/>
  <c r="D9" i="87"/>
  <c r="F34" i="87"/>
  <c r="D10" i="87"/>
  <c r="F35" i="87"/>
  <c r="D11" i="87"/>
  <c r="F36" i="87"/>
  <c r="D12" i="87"/>
  <c r="F37" i="87"/>
  <c r="D13" i="87"/>
  <c r="F38" i="87"/>
  <c r="D14" i="87"/>
  <c r="AF32" i="86"/>
  <c r="AC8" i="86"/>
  <c r="AF37" i="86"/>
  <c r="AC13" i="86"/>
  <c r="AF30" i="86"/>
  <c r="AC6" i="86"/>
  <c r="AF34" i="86"/>
  <c r="AC10" i="86"/>
  <c r="AF31" i="86"/>
  <c r="AC7" i="86"/>
  <c r="E39" i="86"/>
  <c r="B15" i="86"/>
  <c r="E38" i="86"/>
  <c r="B14" i="86"/>
  <c r="E37" i="86"/>
  <c r="B13" i="86"/>
  <c r="E36" i="86"/>
  <c r="B12" i="86"/>
  <c r="E35" i="86"/>
  <c r="B11" i="86"/>
  <c r="E34" i="86"/>
  <c r="B10" i="86"/>
  <c r="E33" i="86"/>
  <c r="B9" i="86"/>
  <c r="E32" i="86"/>
  <c r="B8" i="86"/>
  <c r="E31" i="86"/>
  <c r="B7" i="86"/>
  <c r="E30" i="86"/>
  <c r="B6" i="86"/>
  <c r="E29" i="86"/>
  <c r="B5" i="86"/>
  <c r="E28" i="86"/>
  <c r="B4" i="86"/>
  <c r="O28" i="86"/>
  <c r="M4" i="86"/>
  <c r="O29" i="86"/>
  <c r="M5" i="86"/>
  <c r="O30" i="86"/>
  <c r="M6" i="86"/>
  <c r="O31" i="86"/>
  <c r="M7" i="86"/>
  <c r="O32" i="86"/>
  <c r="M8" i="86"/>
  <c r="O33" i="86"/>
  <c r="M9" i="86"/>
  <c r="O34" i="86"/>
  <c r="M10" i="86"/>
  <c r="O35" i="86"/>
  <c r="M11" i="86"/>
  <c r="O36" i="86"/>
  <c r="M12" i="86"/>
  <c r="O37" i="86"/>
  <c r="M13" i="86"/>
  <c r="O38" i="86"/>
  <c r="M14" i="86"/>
  <c r="O39" i="86"/>
  <c r="M15" i="86"/>
  <c r="F28" i="86"/>
  <c r="D4" i="86"/>
  <c r="N28" i="86"/>
  <c r="K4" i="86"/>
  <c r="F29" i="86"/>
  <c r="D5" i="86"/>
  <c r="N29" i="86"/>
  <c r="K5" i="86"/>
  <c r="F30" i="86"/>
  <c r="D6" i="86"/>
  <c r="N30" i="86"/>
  <c r="K6" i="86"/>
  <c r="F31" i="86"/>
  <c r="D7" i="86"/>
  <c r="N31" i="86"/>
  <c r="K7" i="86"/>
  <c r="F32" i="86"/>
  <c r="D8" i="86"/>
  <c r="N32" i="86"/>
  <c r="K8" i="86"/>
  <c r="F33" i="86"/>
  <c r="D9" i="86"/>
  <c r="N33" i="86"/>
  <c r="K9" i="86"/>
  <c r="F34" i="86"/>
  <c r="D10" i="86"/>
  <c r="N34" i="86"/>
  <c r="K10" i="86"/>
  <c r="F35" i="86"/>
  <c r="D11" i="86"/>
  <c r="N35" i="86"/>
  <c r="K11" i="86"/>
  <c r="F36" i="86"/>
  <c r="D12" i="86"/>
  <c r="N36" i="86"/>
  <c r="K12" i="86"/>
  <c r="F37" i="86"/>
  <c r="D13" i="86"/>
  <c r="N37" i="86"/>
  <c r="K13" i="86"/>
  <c r="F38" i="86"/>
  <c r="D14" i="86"/>
  <c r="N38" i="86"/>
  <c r="K14" i="86"/>
  <c r="F39" i="86"/>
  <c r="D15" i="86"/>
  <c r="X28" i="86"/>
  <c r="V4" i="86"/>
  <c r="X29" i="86"/>
  <c r="V5" i="86"/>
  <c r="X30" i="86"/>
  <c r="V6" i="86"/>
  <c r="X31" i="86"/>
  <c r="V7" i="86"/>
  <c r="X32" i="86"/>
  <c r="V8" i="86"/>
  <c r="X33" i="86"/>
  <c r="V9" i="86"/>
  <c r="X34" i="86"/>
  <c r="V10" i="86"/>
  <c r="X35" i="86"/>
  <c r="V11" i="86"/>
  <c r="X36" i="86"/>
  <c r="V12" i="86"/>
  <c r="X37" i="86"/>
  <c r="V13" i="86"/>
  <c r="X38" i="86"/>
  <c r="V14" i="86"/>
  <c r="AG28" i="86"/>
  <c r="AE4" i="86"/>
  <c r="AG29" i="86"/>
  <c r="AE5" i="86"/>
  <c r="AG30" i="86"/>
  <c r="AE6" i="86"/>
  <c r="AG31" i="86"/>
  <c r="AE7" i="86"/>
  <c r="AG32" i="86"/>
  <c r="AE8" i="86"/>
  <c r="AG33" i="86"/>
  <c r="AE9" i="86"/>
  <c r="AG34" i="86"/>
  <c r="AE10" i="86"/>
  <c r="AG35" i="86"/>
  <c r="AE11" i="86"/>
  <c r="AG36" i="86"/>
  <c r="AE12" i="86"/>
  <c r="AG37" i="86"/>
  <c r="AE13" i="86"/>
  <c r="AG38" i="86"/>
  <c r="AE14" i="86"/>
  <c r="AG39" i="85"/>
  <c r="AE15" i="85"/>
  <c r="AF28" i="85"/>
  <c r="AC4" i="85"/>
  <c r="AF29" i="85"/>
  <c r="AC5" i="85"/>
  <c r="AF30" i="85"/>
  <c r="AC6" i="85"/>
  <c r="AF31" i="85"/>
  <c r="AC7" i="85"/>
  <c r="AF32" i="85"/>
  <c r="AC8" i="85"/>
  <c r="AF33" i="85"/>
  <c r="AC9" i="85"/>
  <c r="AF34" i="85"/>
  <c r="AC10" i="85"/>
  <c r="AF35" i="85"/>
  <c r="AC11" i="85"/>
  <c r="AF36" i="85"/>
  <c r="AC12" i="85"/>
  <c r="AF37" i="85"/>
  <c r="AC13" i="85"/>
  <c r="AF38" i="85"/>
  <c r="AC14" i="85"/>
  <c r="W39" i="85"/>
  <c r="T15" i="85"/>
  <c r="W38" i="85"/>
  <c r="T14" i="85"/>
  <c r="W37" i="85"/>
  <c r="T13" i="85"/>
  <c r="W36" i="85"/>
  <c r="T12" i="85"/>
  <c r="W35" i="85"/>
  <c r="T11" i="85"/>
  <c r="W34" i="85"/>
  <c r="T10" i="85"/>
  <c r="W33" i="85"/>
  <c r="T9" i="85"/>
  <c r="W32" i="85"/>
  <c r="T8" i="85"/>
  <c r="W31" i="85"/>
  <c r="T7" i="85"/>
  <c r="W30" i="85"/>
  <c r="T6" i="85"/>
  <c r="W29" i="85"/>
  <c r="T5" i="85"/>
  <c r="W28" i="85"/>
  <c r="T4" i="85"/>
  <c r="AG28" i="85"/>
  <c r="AE4" i="85"/>
  <c r="AG29" i="85"/>
  <c r="AE5" i="85"/>
  <c r="AG30" i="85"/>
  <c r="AE6" i="85"/>
  <c r="AG31" i="85"/>
  <c r="AE7" i="85"/>
  <c r="AG32" i="85"/>
  <c r="AE8" i="85"/>
  <c r="AG33" i="85"/>
  <c r="AE9" i="85"/>
  <c r="AG34" i="85"/>
  <c r="AE10" i="85"/>
  <c r="AG35" i="85"/>
  <c r="AE11" i="85"/>
  <c r="AG36" i="85"/>
  <c r="AE12" i="85"/>
  <c r="AG37" i="85"/>
  <c r="AE13" i="85"/>
  <c r="AG38" i="85"/>
  <c r="AE14" i="85"/>
  <c r="F39" i="85"/>
  <c r="D15" i="85"/>
  <c r="O39" i="85"/>
  <c r="M15" i="85"/>
  <c r="F28" i="85"/>
  <c r="D4" i="85"/>
  <c r="F29" i="85"/>
  <c r="D5" i="85"/>
  <c r="F30" i="85"/>
  <c r="D6" i="85"/>
  <c r="F31" i="85"/>
  <c r="D7" i="85"/>
  <c r="F32" i="85"/>
  <c r="D8" i="85"/>
  <c r="F33" i="85"/>
  <c r="D9" i="85"/>
  <c r="F34" i="85"/>
  <c r="D10" i="85"/>
  <c r="F35" i="85"/>
  <c r="D11" i="85"/>
  <c r="F36" i="85"/>
  <c r="D12" i="85"/>
  <c r="F37" i="85"/>
  <c r="D13" i="85"/>
  <c r="F38" i="85"/>
  <c r="D14" i="85"/>
  <c r="O28" i="85"/>
  <c r="M4" i="85"/>
  <c r="O29" i="85"/>
  <c r="M5" i="85"/>
  <c r="O30" i="85"/>
  <c r="M6" i="85"/>
  <c r="O31" i="85"/>
  <c r="M7" i="85"/>
  <c r="O32" i="85"/>
  <c r="M8" i="85"/>
  <c r="O33" i="85"/>
  <c r="M9" i="85"/>
  <c r="O34" i="85"/>
  <c r="M10" i="85"/>
  <c r="O35" i="85"/>
  <c r="M11" i="85"/>
  <c r="O36" i="85"/>
  <c r="M12" i="85"/>
  <c r="O37" i="85"/>
  <c r="M13" i="85"/>
  <c r="O38" i="85"/>
  <c r="M14" i="85"/>
  <c r="W37" i="84"/>
  <c r="T13" i="84"/>
  <c r="W32" i="84"/>
  <c r="T8" i="84"/>
  <c r="W36" i="84"/>
  <c r="T12" i="84"/>
  <c r="X39" i="84"/>
  <c r="V15" i="84"/>
  <c r="W30" i="84"/>
  <c r="T6" i="84"/>
  <c r="W34" i="84"/>
  <c r="T10" i="84"/>
  <c r="E39" i="84"/>
  <c r="B15" i="84"/>
  <c r="E38" i="84"/>
  <c r="B14" i="84"/>
  <c r="E37" i="84"/>
  <c r="B13" i="84"/>
  <c r="E36" i="84"/>
  <c r="B12" i="84"/>
  <c r="E35" i="84"/>
  <c r="B11" i="84"/>
  <c r="E34" i="84"/>
  <c r="B10" i="84"/>
  <c r="E33" i="84"/>
  <c r="B9" i="84"/>
  <c r="E32" i="84"/>
  <c r="B8" i="84"/>
  <c r="E31" i="84"/>
  <c r="B7" i="84"/>
  <c r="E30" i="84"/>
  <c r="B6" i="84"/>
  <c r="E29" i="84"/>
  <c r="B5" i="84"/>
  <c r="E28" i="84"/>
  <c r="B4" i="84"/>
  <c r="F28" i="84"/>
  <c r="D4" i="84"/>
  <c r="F29" i="84"/>
  <c r="D5" i="84"/>
  <c r="F30" i="84"/>
  <c r="D6" i="84"/>
  <c r="F31" i="84"/>
  <c r="D7" i="84"/>
  <c r="F32" i="84"/>
  <c r="D8" i="84"/>
  <c r="F33" i="84"/>
  <c r="D9" i="84"/>
  <c r="F34" i="84"/>
  <c r="D10" i="84"/>
  <c r="F35" i="84"/>
  <c r="D11" i="84"/>
  <c r="F36" i="84"/>
  <c r="D12" i="84"/>
  <c r="F37" i="84"/>
  <c r="D13" i="84"/>
  <c r="F38" i="84"/>
  <c r="D14" i="84"/>
  <c r="F39" i="84"/>
  <c r="D15" i="84"/>
  <c r="O28" i="84"/>
  <c r="M4" i="84"/>
  <c r="O29" i="84"/>
  <c r="M5" i="84"/>
  <c r="O30" i="84"/>
  <c r="M6" i="84"/>
  <c r="O31" i="84"/>
  <c r="M7" i="84"/>
  <c r="O32" i="84"/>
  <c r="M8" i="84"/>
  <c r="O33" i="84"/>
  <c r="M9" i="84"/>
  <c r="O34" i="84"/>
  <c r="M10" i="84"/>
  <c r="O35" i="84"/>
  <c r="M11" i="84"/>
  <c r="O36" i="84"/>
  <c r="M12" i="84"/>
  <c r="O37" i="84"/>
  <c r="M13" i="84"/>
  <c r="O38" i="84"/>
  <c r="M14" i="84"/>
  <c r="X28" i="84"/>
  <c r="V4" i="84"/>
  <c r="X29" i="84"/>
  <c r="V5" i="84"/>
  <c r="X30" i="84"/>
  <c r="V6" i="84"/>
  <c r="X31" i="84"/>
  <c r="V7" i="84"/>
  <c r="X32" i="84"/>
  <c r="V8" i="84"/>
  <c r="X33" i="84"/>
  <c r="V9" i="84"/>
  <c r="X34" i="84"/>
  <c r="V10" i="84"/>
  <c r="X35" i="84"/>
  <c r="V11" i="84"/>
  <c r="X36" i="84"/>
  <c r="V12" i="84"/>
  <c r="X37" i="84"/>
  <c r="V13" i="84"/>
  <c r="X38" i="84"/>
  <c r="V14" i="84"/>
  <c r="AG28" i="84"/>
  <c r="AE4" i="84"/>
  <c r="AG29" i="84"/>
  <c r="AE5" i="84"/>
  <c r="AG30" i="84"/>
  <c r="AE6" i="84"/>
  <c r="AG31" i="84"/>
  <c r="AE7" i="84"/>
  <c r="AG32" i="84"/>
  <c r="AE8" i="84"/>
  <c r="AG33" i="84"/>
  <c r="AE9" i="84"/>
  <c r="AG34" i="84"/>
  <c r="AE10" i="84"/>
  <c r="AG35" i="84"/>
  <c r="AE11" i="84"/>
  <c r="AG36" i="84"/>
  <c r="AE12" i="84"/>
  <c r="AG37" i="84"/>
  <c r="AE13" i="84"/>
  <c r="AG38" i="84"/>
  <c r="AE14" i="84"/>
  <c r="B16" i="77"/>
  <c r="B15" i="77"/>
  <c r="B14" i="77"/>
  <c r="B13" i="77"/>
  <c r="B12" i="77"/>
  <c r="B11" i="77"/>
  <c r="B10" i="77"/>
  <c r="B9" i="77"/>
  <c r="B8" i="77"/>
  <c r="B7" i="77"/>
  <c r="B6" i="77"/>
  <c r="B5" i="77"/>
  <c r="P27" i="76"/>
  <c r="Z17" i="76"/>
  <c r="O25" i="76"/>
  <c r="Y16" i="76"/>
  <c r="P25" i="76"/>
  <c r="Z16" i="76"/>
  <c r="P23" i="76"/>
  <c r="Z15" i="76"/>
  <c r="P21" i="76"/>
  <c r="Z14" i="76"/>
  <c r="AQ19" i="76"/>
  <c r="P19" i="76"/>
  <c r="Z13" i="76"/>
  <c r="P17" i="76"/>
  <c r="Z12" i="76"/>
  <c r="P15" i="76"/>
  <c r="Z11" i="76"/>
  <c r="P13" i="76"/>
  <c r="Z10" i="76"/>
  <c r="P11" i="76"/>
  <c r="Z9" i="76"/>
  <c r="P9" i="76"/>
  <c r="Z8" i="76"/>
  <c r="O7" i="76"/>
  <c r="Y7" i="76"/>
  <c r="P7" i="76"/>
  <c r="Z7" i="76"/>
  <c r="P5" i="76"/>
  <c r="Z6" i="76"/>
  <c r="B10" i="69"/>
  <c r="B16" i="69"/>
  <c r="B15" i="69"/>
  <c r="B14" i="69"/>
  <c r="B13" i="69"/>
  <c r="B12" i="69"/>
  <c r="B11" i="69"/>
  <c r="B9" i="69"/>
  <c r="B8" i="69"/>
  <c r="B7" i="69"/>
  <c r="B6" i="69"/>
  <c r="B5" i="69"/>
  <c r="P27" i="75"/>
  <c r="Z17" i="75"/>
  <c r="P25" i="75"/>
  <c r="Z16" i="75"/>
  <c r="P23" i="75"/>
  <c r="Z15" i="75"/>
  <c r="O21" i="75"/>
  <c r="Y14" i="75"/>
  <c r="P21" i="75"/>
  <c r="Z14" i="75"/>
  <c r="AQ19" i="75"/>
  <c r="P19" i="75"/>
  <c r="Z13" i="75"/>
  <c r="P17" i="75"/>
  <c r="Z12" i="75"/>
  <c r="P15" i="75"/>
  <c r="Z11" i="75"/>
  <c r="P13" i="75"/>
  <c r="Z10" i="75"/>
  <c r="P11" i="75"/>
  <c r="Z9" i="75"/>
  <c r="P9" i="75"/>
  <c r="Z8" i="75"/>
  <c r="P7" i="75"/>
  <c r="Z7" i="75"/>
  <c r="P5" i="75"/>
  <c r="Z6" i="75"/>
  <c r="AF2" i="71"/>
  <c r="AC2" i="71"/>
  <c r="W2" i="71"/>
  <c r="T2" i="71"/>
  <c r="N2" i="71"/>
  <c r="K2" i="71"/>
  <c r="E2" i="71"/>
  <c r="B2" i="71"/>
  <c r="AB11" i="76"/>
  <c r="AB6" i="75"/>
  <c r="AB10" i="75"/>
  <c r="AB14" i="76"/>
  <c r="AB17" i="76"/>
  <c r="AB7" i="75"/>
  <c r="AB11" i="75"/>
  <c r="AB14" i="75"/>
  <c r="AB17" i="75"/>
  <c r="AB8" i="76"/>
  <c r="AB12" i="76"/>
  <c r="AB15" i="76"/>
  <c r="AB16" i="75"/>
  <c r="AB8" i="75"/>
  <c r="AB12" i="75"/>
  <c r="AB6" i="76"/>
  <c r="AB9" i="76"/>
  <c r="AB13" i="76"/>
  <c r="AB16" i="76"/>
  <c r="AB9" i="75"/>
  <c r="AB13" i="75"/>
  <c r="AB15" i="75"/>
  <c r="AB7" i="76"/>
  <c r="AB10" i="76"/>
  <c r="J14" i="77"/>
  <c r="J5" i="77"/>
  <c r="J9" i="77"/>
  <c r="J6" i="77"/>
  <c r="J10" i="77"/>
  <c r="J16" i="77"/>
  <c r="J7" i="77"/>
  <c r="J11" i="77"/>
  <c r="M5" i="77"/>
  <c r="M8" i="77"/>
  <c r="M12" i="77"/>
  <c r="M15" i="77"/>
  <c r="J12" i="77"/>
  <c r="M9" i="77"/>
  <c r="J15" i="77"/>
  <c r="M10" i="77"/>
  <c r="M13" i="77"/>
  <c r="M16" i="77"/>
  <c r="J8" i="77"/>
  <c r="M6" i="77"/>
  <c r="J13" i="77"/>
  <c r="M7" i="77"/>
  <c r="M11" i="77"/>
  <c r="M14" i="77"/>
  <c r="L15" i="77"/>
  <c r="L6" i="77"/>
  <c r="O23" i="76"/>
  <c r="Y15" i="76"/>
  <c r="I13" i="77"/>
  <c r="O19" i="76"/>
  <c r="Y13" i="76"/>
  <c r="O23" i="75"/>
  <c r="Y15" i="75"/>
  <c r="O9" i="76"/>
  <c r="Y8" i="76"/>
  <c r="O15" i="75"/>
  <c r="Y11" i="75"/>
  <c r="O25" i="75"/>
  <c r="Y16" i="75"/>
  <c r="O13" i="76"/>
  <c r="Y10" i="76"/>
  <c r="O19" i="75"/>
  <c r="Y13" i="75"/>
  <c r="O27" i="75"/>
  <c r="Y17" i="75"/>
  <c r="O17" i="76"/>
  <c r="Y12" i="76"/>
  <c r="O5" i="76"/>
  <c r="Y6" i="76"/>
  <c r="O11" i="76"/>
  <c r="Y9" i="76"/>
  <c r="O15" i="76"/>
  <c r="Y11" i="76"/>
  <c r="O21" i="76"/>
  <c r="Y14" i="76"/>
  <c r="O27" i="76"/>
  <c r="Y17" i="76"/>
  <c r="O7" i="75"/>
  <c r="Y7" i="75"/>
  <c r="O17" i="75"/>
  <c r="Y12" i="75"/>
  <c r="O13" i="75"/>
  <c r="Y10" i="75"/>
  <c r="O9" i="75"/>
  <c r="Y8" i="75"/>
  <c r="O5" i="75"/>
  <c r="Y6" i="75"/>
  <c r="O11" i="75"/>
  <c r="Y9" i="75"/>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A14" i="76"/>
  <c r="AC14" i="76"/>
  <c r="AA8" i="75"/>
  <c r="AC8" i="75"/>
  <c r="AA10" i="76"/>
  <c r="AC10" i="76"/>
  <c r="AA15" i="76"/>
  <c r="AC15" i="76"/>
  <c r="AA16" i="76"/>
  <c r="AC16" i="76"/>
  <c r="AA12" i="76"/>
  <c r="AC12" i="76"/>
  <c r="AA13" i="76"/>
  <c r="AC13" i="76"/>
  <c r="AA17" i="76"/>
  <c r="AC17" i="76"/>
  <c r="AA11" i="76"/>
  <c r="AC11" i="76"/>
  <c r="AA6" i="76"/>
  <c r="AC6" i="76"/>
  <c r="AA9" i="76"/>
  <c r="AC9" i="76"/>
  <c r="AA8" i="76"/>
  <c r="AC8" i="76"/>
  <c r="AA7" i="76"/>
  <c r="AC7" i="76"/>
  <c r="AA17" i="75"/>
  <c r="AC17" i="75"/>
  <c r="AA9" i="75"/>
  <c r="AC9" i="75"/>
  <c r="AA12" i="75"/>
  <c r="AC12" i="75"/>
  <c r="AA15" i="75"/>
  <c r="AC15" i="75"/>
  <c r="AA11" i="75"/>
  <c r="AC11" i="75"/>
  <c r="AA10" i="75"/>
  <c r="AC10" i="75"/>
  <c r="AA13" i="75"/>
  <c r="AC13" i="75"/>
  <c r="AA6" i="75"/>
  <c r="AC6" i="75"/>
  <c r="AA7" i="75"/>
  <c r="AC7" i="75"/>
  <c r="AA16" i="75"/>
  <c r="AC16" i="75"/>
  <c r="AA14" i="75"/>
  <c r="AC14" i="75"/>
  <c r="L11" i="77"/>
  <c r="L9" i="77"/>
  <c r="L10" i="77"/>
  <c r="L5" i="77"/>
  <c r="L12" i="77"/>
  <c r="L14" i="77"/>
  <c r="L8" i="77"/>
  <c r="L7" i="77"/>
  <c r="L16" i="77"/>
  <c r="L13" i="77"/>
  <c r="I15" i="77"/>
  <c r="I8" i="77"/>
  <c r="I11" i="77"/>
  <c r="I16" i="77"/>
  <c r="I6" i="77"/>
  <c r="I12" i="77"/>
  <c r="I7" i="77"/>
  <c r="I10" i="77"/>
  <c r="I5" i="77"/>
  <c r="I14" i="77"/>
  <c r="I9" i="77"/>
  <c r="W30" i="71"/>
  <c r="T6" i="71"/>
  <c r="W31" i="71"/>
  <c r="T7" i="71"/>
  <c r="AD9" i="76"/>
  <c r="AD14" i="75"/>
  <c r="AD13" i="76"/>
  <c r="AD10" i="76"/>
  <c r="AD6" i="76"/>
  <c r="AD12" i="76"/>
  <c r="AD14" i="76"/>
  <c r="AD7" i="76"/>
  <c r="AD11" i="76"/>
  <c r="AD16" i="76"/>
  <c r="AD8" i="76"/>
  <c r="AD17" i="76"/>
  <c r="AD15" i="76"/>
  <c r="AD15" i="75"/>
  <c r="AD12" i="75"/>
  <c r="AD7" i="75"/>
  <c r="AD11" i="75"/>
  <c r="AD9" i="75"/>
  <c r="AD13" i="75"/>
  <c r="AD16" i="75"/>
  <c r="AD10" i="75"/>
  <c r="AD6" i="75"/>
  <c r="AD8" i="75"/>
  <c r="AD17" i="75"/>
  <c r="W32" i="71"/>
  <c r="T8" i="71"/>
  <c r="E39" i="71"/>
  <c r="B15" i="71"/>
  <c r="W29" i="71"/>
  <c r="T5" i="71"/>
  <c r="AF29" i="71"/>
  <c r="AC5" i="71"/>
  <c r="W28" i="71"/>
  <c r="T4" i="71"/>
  <c r="N28" i="71"/>
  <c r="K4" i="71"/>
  <c r="N30" i="71"/>
  <c r="K6" i="71"/>
  <c r="N32" i="71"/>
  <c r="K8" i="71"/>
  <c r="N34" i="71"/>
  <c r="K10" i="71"/>
  <c r="N36" i="71"/>
  <c r="K12" i="71"/>
  <c r="N38" i="71"/>
  <c r="K14" i="71"/>
  <c r="W33" i="71"/>
  <c r="T9" i="71"/>
  <c r="W35" i="71"/>
  <c r="T11" i="71"/>
  <c r="W37" i="71"/>
  <c r="T13" i="71"/>
  <c r="W39" i="71"/>
  <c r="T15" i="71"/>
  <c r="AF28" i="71"/>
  <c r="AC4" i="71"/>
  <c r="AF30" i="71"/>
  <c r="AC6" i="71"/>
  <c r="AF32" i="71"/>
  <c r="AC8" i="71"/>
  <c r="AF34" i="71"/>
  <c r="AC10" i="71"/>
  <c r="AF36" i="71"/>
  <c r="AC12" i="71"/>
  <c r="AF38" i="71"/>
  <c r="AC14" i="71"/>
  <c r="E30" i="71"/>
  <c r="B6" i="71"/>
  <c r="E32" i="71"/>
  <c r="B8" i="71"/>
  <c r="E34" i="71"/>
  <c r="B10" i="71"/>
  <c r="E36" i="71"/>
  <c r="B12" i="71"/>
  <c r="E38" i="71"/>
  <c r="B14" i="71"/>
  <c r="E28" i="71"/>
  <c r="B4" i="71"/>
  <c r="N29" i="71"/>
  <c r="K5" i="71"/>
  <c r="N31" i="71"/>
  <c r="K7" i="71"/>
  <c r="N33" i="71"/>
  <c r="K9" i="71"/>
  <c r="N35" i="71"/>
  <c r="K11" i="71"/>
  <c r="N37" i="71"/>
  <c r="K13" i="71"/>
  <c r="N39" i="71"/>
  <c r="K15" i="71"/>
  <c r="W34" i="71"/>
  <c r="T10" i="71"/>
  <c r="W36" i="71"/>
  <c r="T12" i="71"/>
  <c r="W38" i="71"/>
  <c r="T14" i="71"/>
  <c r="AF31" i="71"/>
  <c r="AC7" i="71"/>
  <c r="AF33" i="71"/>
  <c r="AC9" i="71"/>
  <c r="AF35" i="71"/>
  <c r="AC11" i="71"/>
  <c r="AF37" i="71"/>
  <c r="AC13" i="71"/>
  <c r="AF39" i="71"/>
  <c r="AC15" i="71"/>
  <c r="E29" i="71"/>
  <c r="B5" i="71"/>
  <c r="E31" i="71"/>
  <c r="B7" i="71"/>
  <c r="E33" i="71"/>
  <c r="B9" i="71"/>
  <c r="E35" i="71"/>
  <c r="B11" i="71"/>
  <c r="E37" i="71"/>
  <c r="B13" i="71"/>
  <c r="Q23" i="76"/>
  <c r="N14" i="77"/>
  <c r="Q27" i="76"/>
  <c r="N16" i="77"/>
  <c r="Q5" i="76"/>
  <c r="N5" i="77"/>
  <c r="Q7" i="76"/>
  <c r="N6" i="77"/>
  <c r="Q19" i="76"/>
  <c r="N12" i="77"/>
  <c r="Q9" i="76"/>
  <c r="N7" i="77"/>
  <c r="Q21" i="76"/>
  <c r="N13" i="77"/>
  <c r="Q17" i="76"/>
  <c r="N11" i="77"/>
  <c r="Q7" i="75"/>
  <c r="K6" i="77"/>
  <c r="Q25" i="75"/>
  <c r="K15" i="77"/>
  <c r="Q13" i="75"/>
  <c r="K9" i="77"/>
  <c r="Q19" i="75"/>
  <c r="K12" i="77"/>
  <c r="Q11" i="75"/>
  <c r="K8" i="77"/>
  <c r="Q5" i="75"/>
  <c r="K5" i="77"/>
  <c r="Q15" i="75"/>
  <c r="K10" i="77"/>
  <c r="Q25" i="76"/>
  <c r="N15" i="77"/>
  <c r="Q11" i="76"/>
  <c r="N8" i="77"/>
  <c r="Q13" i="76"/>
  <c r="N9" i="77"/>
  <c r="Q15" i="76"/>
  <c r="N10" i="77"/>
  <c r="Q9" i="75"/>
  <c r="K7" i="77"/>
  <c r="Q23" i="75"/>
  <c r="K14" i="77"/>
  <c r="Q27" i="75"/>
  <c r="K16" i="77"/>
  <c r="Q21" i="75"/>
  <c r="K13" i="77"/>
  <c r="Q17" i="75"/>
  <c r="K11" i="77"/>
  <c r="P27" i="68"/>
  <c r="Z17" i="68"/>
  <c r="P25" i="68"/>
  <c r="Z16" i="68"/>
  <c r="P23" i="68"/>
  <c r="Z15" i="68"/>
  <c r="P21" i="68"/>
  <c r="Z14" i="68"/>
  <c r="AQ19" i="68"/>
  <c r="P19" i="68"/>
  <c r="Z13" i="68"/>
  <c r="P17" i="68"/>
  <c r="Z12" i="68"/>
  <c r="P15" i="68"/>
  <c r="Z11" i="68"/>
  <c r="P13" i="68"/>
  <c r="Z10" i="68"/>
  <c r="P11" i="68"/>
  <c r="Z9" i="68"/>
  <c r="P9" i="68"/>
  <c r="Z8" i="68"/>
  <c r="P7" i="68"/>
  <c r="Z7" i="68"/>
  <c r="P5" i="68"/>
  <c r="Z6" i="68"/>
  <c r="P27" i="66"/>
  <c r="Z17" i="66"/>
  <c r="P25" i="66"/>
  <c r="Z16" i="66"/>
  <c r="P23" i="66"/>
  <c r="Z15" i="66"/>
  <c r="P21" i="66"/>
  <c r="Z14" i="66"/>
  <c r="AQ19" i="66"/>
  <c r="P19" i="66"/>
  <c r="Z13" i="66"/>
  <c r="P17" i="66"/>
  <c r="Z12" i="66"/>
  <c r="P15" i="66"/>
  <c r="Z11" i="66"/>
  <c r="P13" i="66"/>
  <c r="Z10" i="66"/>
  <c r="P11" i="66"/>
  <c r="Z9" i="66"/>
  <c r="P9" i="66"/>
  <c r="Z8" i="66"/>
  <c r="P7" i="66"/>
  <c r="Z7" i="66"/>
  <c r="P5" i="66"/>
  <c r="Z6" i="66"/>
  <c r="P27" i="65"/>
  <c r="P25" i="65"/>
  <c r="P23" i="65"/>
  <c r="P21" i="65"/>
  <c r="AQ19" i="65"/>
  <c r="P19" i="65"/>
  <c r="P17" i="65"/>
  <c r="P15" i="65"/>
  <c r="P13" i="65"/>
  <c r="P11" i="65"/>
  <c r="P9" i="65"/>
  <c r="P7" i="65"/>
  <c r="P5" i="65"/>
  <c r="Z11" i="65"/>
  <c r="G10" i="62"/>
  <c r="Z12" i="65"/>
  <c r="G11" i="62"/>
  <c r="Z9" i="65"/>
  <c r="G8" i="62"/>
  <c r="Z13" i="65"/>
  <c r="G12" i="62"/>
  <c r="Z16" i="65"/>
  <c r="G15" i="62"/>
  <c r="Z6" i="65"/>
  <c r="G5" i="62"/>
  <c r="Z10" i="65"/>
  <c r="G9" i="62"/>
  <c r="Z17" i="65"/>
  <c r="G16" i="62"/>
  <c r="Z7" i="65"/>
  <c r="G6" i="62"/>
  <c r="Z14" i="65"/>
  <c r="G13" i="62"/>
  <c r="Z8" i="65"/>
  <c r="G7" i="62"/>
  <c r="Z15" i="65"/>
  <c r="G14" i="62"/>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M6" i="69"/>
  <c r="M7" i="69"/>
  <c r="M8" i="69"/>
  <c r="M10" i="69"/>
  <c r="M11" i="69"/>
  <c r="M12" i="69"/>
  <c r="M13" i="69"/>
  <c r="M14" i="69"/>
  <c r="M15" i="69"/>
  <c r="M16" i="69"/>
  <c r="J7" i="69"/>
  <c r="J8" i="69"/>
  <c r="J9" i="69"/>
  <c r="J11" i="69"/>
  <c r="J12" i="69"/>
  <c r="J13" i="69"/>
  <c r="J14" i="69"/>
  <c r="J15" i="69"/>
  <c r="G6" i="69"/>
  <c r="AD28" i="71"/>
  <c r="U28" i="71"/>
  <c r="L28" i="71"/>
  <c r="C28" i="71"/>
  <c r="C39" i="71"/>
  <c r="F39" i="71"/>
  <c r="D15" i="71"/>
  <c r="AD29" i="71"/>
  <c r="U29" i="71"/>
  <c r="L29" i="71"/>
  <c r="C29" i="71"/>
  <c r="AD30" i="71"/>
  <c r="U30" i="71"/>
  <c r="L30" i="71"/>
  <c r="L39" i="71"/>
  <c r="O32" i="71"/>
  <c r="M8" i="71"/>
  <c r="C30" i="71"/>
  <c r="AD31" i="71"/>
  <c r="U31" i="71"/>
  <c r="U34" i="71"/>
  <c r="X28" i="71"/>
  <c r="V4" i="71"/>
  <c r="L31" i="71"/>
  <c r="L34" i="71"/>
  <c r="O35" i="71"/>
  <c r="M11" i="71"/>
  <c r="C31" i="71"/>
  <c r="AD32" i="71"/>
  <c r="U32" i="71"/>
  <c r="X39" i="71"/>
  <c r="V15" i="71"/>
  <c r="L32" i="71"/>
  <c r="O39" i="71"/>
  <c r="M15" i="71"/>
  <c r="C32" i="71"/>
  <c r="C38" i="71"/>
  <c r="F35" i="71"/>
  <c r="D11" i="71"/>
  <c r="AD33" i="71"/>
  <c r="U33" i="71"/>
  <c r="X37" i="71"/>
  <c r="V13" i="71"/>
  <c r="L33" i="71"/>
  <c r="C33" i="71"/>
  <c r="AD34" i="71"/>
  <c r="C34" i="71"/>
  <c r="F38" i="71"/>
  <c r="D14" i="71"/>
  <c r="AD35" i="71"/>
  <c r="AG35" i="71"/>
  <c r="AE11" i="71"/>
  <c r="U35" i="71"/>
  <c r="U36" i="71"/>
  <c r="X36" i="71"/>
  <c r="V12" i="71"/>
  <c r="L35" i="71"/>
  <c r="L36" i="71"/>
  <c r="O36" i="71"/>
  <c r="M12" i="71"/>
  <c r="C35" i="71"/>
  <c r="F30" i="71"/>
  <c r="D6" i="71"/>
  <c r="AD36" i="71"/>
  <c r="U37" i="71"/>
  <c r="X38" i="71"/>
  <c r="V14" i="71"/>
  <c r="C36" i="71"/>
  <c r="F33" i="71"/>
  <c r="D9" i="71"/>
  <c r="AD37" i="71"/>
  <c r="AG29" i="71"/>
  <c r="AE5" i="71"/>
  <c r="U39" i="71"/>
  <c r="X29" i="71"/>
  <c r="V5" i="71"/>
  <c r="L37" i="71"/>
  <c r="O37" i="71"/>
  <c r="M13" i="71"/>
  <c r="C37" i="71"/>
  <c r="F37" i="71"/>
  <c r="D13" i="71"/>
  <c r="AD38" i="71"/>
  <c r="AG38" i="71"/>
  <c r="AE14" i="71"/>
  <c r="U38" i="71"/>
  <c r="X30" i="71"/>
  <c r="V6" i="71"/>
  <c r="L38" i="71"/>
  <c r="O38" i="71"/>
  <c r="M14" i="71"/>
  <c r="F31" i="71"/>
  <c r="D7" i="71"/>
  <c r="AD39" i="71"/>
  <c r="AG36" i="71"/>
  <c r="AE12" i="71"/>
  <c r="X34" i="71"/>
  <c r="V10" i="71"/>
  <c r="O29" i="71"/>
  <c r="M5" i="71"/>
  <c r="F34" i="71"/>
  <c r="D10" i="71"/>
  <c r="J5" i="69"/>
  <c r="J10" i="69"/>
  <c r="J16" i="69"/>
  <c r="G16" i="69"/>
  <c r="G15" i="69"/>
  <c r="G14" i="69"/>
  <c r="G13" i="69"/>
  <c r="G12" i="69"/>
  <c r="G10" i="69"/>
  <c r="G9" i="69"/>
  <c r="G8" i="69"/>
  <c r="G7" i="69"/>
  <c r="G5" i="69"/>
  <c r="M5" i="69"/>
  <c r="M9" i="69"/>
  <c r="J6" i="69"/>
  <c r="G11" i="69"/>
  <c r="AB12" i="65"/>
  <c r="AB9" i="65"/>
  <c r="AB13" i="65"/>
  <c r="AB8" i="65"/>
  <c r="AB15" i="65"/>
  <c r="AB10" i="65"/>
  <c r="AB14" i="65"/>
  <c r="AB7" i="65"/>
  <c r="AB16" i="65"/>
  <c r="AB11" i="65"/>
  <c r="AB6" i="65"/>
  <c r="AB17" i="65"/>
  <c r="AG28" i="71"/>
  <c r="AE4" i="71"/>
  <c r="AG31" i="71"/>
  <c r="AE7" i="71"/>
  <c r="AG32" i="71"/>
  <c r="AE8" i="71"/>
  <c r="AG34" i="71"/>
  <c r="AE10" i="71"/>
  <c r="AG30" i="71"/>
  <c r="AE6" i="71"/>
  <c r="AG39" i="71"/>
  <c r="AE15" i="71"/>
  <c r="AG37" i="71"/>
  <c r="AE13" i="71"/>
  <c r="AG33" i="71"/>
  <c r="AE9" i="71"/>
  <c r="F32" i="71"/>
  <c r="D8" i="71"/>
  <c r="F29" i="71"/>
  <c r="D5" i="71"/>
  <c r="F36" i="71"/>
  <c r="D12" i="71"/>
  <c r="F28" i="71"/>
  <c r="D4" i="71"/>
  <c r="O30" i="71"/>
  <c r="M6" i="71"/>
  <c r="O31" i="71"/>
  <c r="M7" i="71"/>
  <c r="O33" i="71"/>
  <c r="M9" i="71"/>
  <c r="O28" i="71"/>
  <c r="M4" i="71"/>
  <c r="O34" i="71"/>
  <c r="M10" i="71"/>
  <c r="X32" i="71"/>
  <c r="V8" i="71"/>
  <c r="X35" i="71"/>
  <c r="V11" i="71"/>
  <c r="X33" i="71"/>
  <c r="V9" i="71"/>
  <c r="X31" i="71"/>
  <c r="V7" i="71"/>
  <c r="O27" i="68"/>
  <c r="Y17" i="68"/>
  <c r="O17" i="68"/>
  <c r="Y12" i="68"/>
  <c r="O25" i="68"/>
  <c r="Y16" i="68"/>
  <c r="O23" i="68"/>
  <c r="Y15" i="68"/>
  <c r="O19" i="68"/>
  <c r="Y13" i="68"/>
  <c r="O21" i="68"/>
  <c r="Y14" i="68"/>
  <c r="O15" i="68"/>
  <c r="Y11" i="68"/>
  <c r="O13" i="68"/>
  <c r="Y10" i="68"/>
  <c r="O11" i="68"/>
  <c r="Y9" i="68"/>
  <c r="O9" i="68"/>
  <c r="Y8" i="68"/>
  <c r="O7" i="68"/>
  <c r="Y7" i="68"/>
  <c r="O5" i="68"/>
  <c r="Y6" i="68"/>
  <c r="L16" i="69"/>
  <c r="O27" i="66"/>
  <c r="Y17" i="66"/>
  <c r="O25" i="66"/>
  <c r="Y16" i="66"/>
  <c r="O23" i="66"/>
  <c r="Y15" i="66"/>
  <c r="O21" i="66"/>
  <c r="Y14" i="66"/>
  <c r="O19" i="66"/>
  <c r="Y13" i="66"/>
  <c r="O17" i="66"/>
  <c r="Y12" i="66"/>
  <c r="O15" i="66"/>
  <c r="Y11" i="66"/>
  <c r="O13" i="66"/>
  <c r="Y10" i="66"/>
  <c r="O11" i="66"/>
  <c r="Y9" i="66"/>
  <c r="O9" i="66"/>
  <c r="Y8" i="66"/>
  <c r="O7" i="66"/>
  <c r="Y7" i="66"/>
  <c r="O5" i="66"/>
  <c r="Y6" i="66"/>
  <c r="O23" i="65"/>
  <c r="O27" i="65"/>
  <c r="O25" i="65"/>
  <c r="O17" i="65"/>
  <c r="O21" i="65"/>
  <c r="O19" i="65"/>
  <c r="O13" i="65"/>
  <c r="O15" i="65"/>
  <c r="O7" i="65"/>
  <c r="O9" i="65"/>
  <c r="O5" i="65"/>
  <c r="O11" i="65"/>
  <c r="Y6" i="65"/>
  <c r="F5" i="62"/>
  <c r="Y10" i="65"/>
  <c r="F9" i="62"/>
  <c r="Y16" i="65"/>
  <c r="F15" i="62"/>
  <c r="Y8" i="65"/>
  <c r="F7" i="62"/>
  <c r="Y13" i="65"/>
  <c r="F12" i="62"/>
  <c r="Y17" i="65"/>
  <c r="F16" i="62"/>
  <c r="Y14" i="65"/>
  <c r="F13" i="62"/>
  <c r="Y7" i="65"/>
  <c r="F6" i="62"/>
  <c r="Y15" i="65"/>
  <c r="F14" i="62"/>
  <c r="Y9" i="65"/>
  <c r="F8" i="62"/>
  <c r="Y11" i="65"/>
  <c r="F10" i="62"/>
  <c r="Y12" i="65"/>
  <c r="F11" i="62"/>
  <c r="AA6" i="68"/>
  <c r="AC6" i="68"/>
  <c r="AA6" i="66"/>
  <c r="AC6" i="66"/>
  <c r="AA10" i="68"/>
  <c r="AC10" i="68"/>
  <c r="AA16" i="68"/>
  <c r="AC16" i="68"/>
  <c r="AA8" i="68"/>
  <c r="AC8" i="68"/>
  <c r="AA14" i="68"/>
  <c r="AC14" i="68"/>
  <c r="AA12" i="68"/>
  <c r="AC12" i="68"/>
  <c r="AA15" i="68"/>
  <c r="AC15" i="68"/>
  <c r="AA7" i="68"/>
  <c r="AC7" i="68"/>
  <c r="AA11" i="68"/>
  <c r="AC11" i="68"/>
  <c r="AA9" i="68"/>
  <c r="AC9" i="68"/>
  <c r="AA13" i="68"/>
  <c r="AC13" i="68"/>
  <c r="AA17" i="68"/>
  <c r="AC17" i="68"/>
  <c r="AA10" i="66"/>
  <c r="AC10" i="66"/>
  <c r="AA14" i="66"/>
  <c r="AC14" i="66"/>
  <c r="AA7" i="66"/>
  <c r="AC7" i="66"/>
  <c r="AA11" i="66"/>
  <c r="AC11" i="66"/>
  <c r="AA15" i="66"/>
  <c r="AC15" i="66"/>
  <c r="AA8" i="66"/>
  <c r="AC8" i="66"/>
  <c r="AA12" i="66"/>
  <c r="AC12" i="66"/>
  <c r="AA16" i="66"/>
  <c r="AC16" i="66"/>
  <c r="AA9" i="66"/>
  <c r="AC9" i="66"/>
  <c r="AA13" i="66"/>
  <c r="AC13" i="66"/>
  <c r="AA17" i="66"/>
  <c r="AC17" i="66"/>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c r="AC6" i="65"/>
  <c r="AA12" i="65"/>
  <c r="AC12" i="65"/>
  <c r="AA7" i="65"/>
  <c r="AC7" i="65"/>
  <c r="AA11" i="65"/>
  <c r="AC11" i="65"/>
  <c r="AA9" i="65"/>
  <c r="AC9" i="65"/>
  <c r="AA13" i="65"/>
  <c r="AC13" i="65"/>
  <c r="AA17" i="65"/>
  <c r="AC17" i="65"/>
  <c r="AA8" i="65"/>
  <c r="AC8" i="65"/>
  <c r="AA10" i="65"/>
  <c r="AC10" i="65"/>
  <c r="AA16" i="65"/>
  <c r="AC16" i="65"/>
  <c r="AA14" i="65"/>
  <c r="AC14" i="65"/>
  <c r="AA15" i="65"/>
  <c r="AC15" i="65"/>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c r="Q23" i="65"/>
  <c r="H14" i="62"/>
  <c r="AD16" i="65"/>
  <c r="AD8" i="65"/>
  <c r="Q9" i="65"/>
  <c r="H7" i="62"/>
  <c r="AD13" i="65"/>
  <c r="Q19" i="65"/>
  <c r="H12" i="62"/>
  <c r="AD14" i="65"/>
  <c r="AD17" i="65"/>
  <c r="Q27" i="65"/>
  <c r="H16" i="62"/>
  <c r="AD7" i="65"/>
  <c r="Q7" i="65"/>
  <c r="H6" i="62"/>
  <c r="AD12" i="65"/>
  <c r="Q17" i="65"/>
  <c r="H11" i="62"/>
  <c r="AD10" i="65"/>
  <c r="Q13" i="65"/>
  <c r="H9" i="62"/>
  <c r="AD9" i="65"/>
  <c r="Q11" i="65"/>
  <c r="H8" i="62"/>
  <c r="AD11" i="65"/>
  <c r="Q15" i="65"/>
  <c r="H10" i="62"/>
  <c r="AD6" i="65"/>
  <c r="Q5" i="65"/>
  <c r="H5" i="62"/>
  <c r="Q27" i="68"/>
  <c r="H16" i="77"/>
  <c r="Q19" i="68"/>
  <c r="H12" i="77"/>
  <c r="Q23" i="68"/>
  <c r="H14" i="77"/>
  <c r="Q11" i="68"/>
  <c r="H8" i="77"/>
  <c r="Q13" i="68"/>
  <c r="H9" i="77"/>
  <c r="Q9" i="68"/>
  <c r="H7" i="77"/>
  <c r="Q17" i="68"/>
  <c r="H11" i="77"/>
  <c r="Q15" i="68"/>
  <c r="H10" i="77"/>
  <c r="Q15" i="66"/>
  <c r="E10" i="77"/>
  <c r="Q25" i="66"/>
  <c r="E15" i="77"/>
  <c r="Q7" i="66"/>
  <c r="E6" i="77"/>
  <c r="Q17" i="66"/>
  <c r="E11" i="77"/>
  <c r="Q19" i="66"/>
  <c r="E12" i="77"/>
  <c r="Q23" i="66"/>
  <c r="E14" i="77"/>
  <c r="Q21" i="66"/>
  <c r="E13" i="77"/>
  <c r="Q27" i="66"/>
  <c r="E16" i="77"/>
  <c r="Q5" i="66"/>
  <c r="E5" i="77"/>
  <c r="Q21" i="68"/>
  <c r="H13" i="77"/>
  <c r="Q5" i="68"/>
  <c r="H5" i="77"/>
  <c r="Q25" i="68"/>
  <c r="H15" i="77"/>
  <c r="Q7" i="68"/>
  <c r="H6" i="77"/>
  <c r="Q11" i="66"/>
  <c r="E8" i="77"/>
  <c r="Q13" i="66"/>
  <c r="E9" i="77"/>
  <c r="Q9" i="66"/>
  <c r="E7" i="77"/>
  <c r="Q21" i="65"/>
  <c r="Q25" i="65"/>
  <c r="H15" i="62"/>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c r="H13" i="62"/>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c r="P6" i="62"/>
  <c r="P9" i="15"/>
  <c r="D7" i="62"/>
  <c r="P7" i="62"/>
  <c r="P11" i="15"/>
  <c r="D8" i="62"/>
  <c r="P8" i="62"/>
  <c r="P13" i="15"/>
  <c r="D9" i="62"/>
  <c r="P9" i="62"/>
  <c r="P15" i="15"/>
  <c r="D10" i="62"/>
  <c r="P10" i="62"/>
  <c r="P5" i="15"/>
  <c r="D5" i="62"/>
  <c r="P5" i="62"/>
  <c r="P17" i="15"/>
  <c r="D11" i="62"/>
  <c r="P11" i="62"/>
  <c r="P19" i="15"/>
  <c r="D12" i="62"/>
  <c r="P12" i="62"/>
  <c r="P21" i="15"/>
  <c r="D13" i="62"/>
  <c r="P13" i="62"/>
  <c r="P23" i="15"/>
  <c r="D14" i="62"/>
  <c r="P14" i="62"/>
  <c r="P25" i="15"/>
  <c r="D15" i="62"/>
  <c r="P15" i="62"/>
  <c r="P27" i="15"/>
  <c r="D16" i="62"/>
  <c r="P16" i="62"/>
  <c r="U27" i="75"/>
  <c r="AV17" i="75"/>
  <c r="U27" i="76"/>
  <c r="AV17" i="76"/>
  <c r="U25" i="75"/>
  <c r="AV16" i="75"/>
  <c r="U25" i="76"/>
  <c r="AV16" i="76"/>
  <c r="U23" i="75"/>
  <c r="AV15" i="75"/>
  <c r="U23" i="76"/>
  <c r="AV15" i="76"/>
  <c r="U21" i="75"/>
  <c r="AV14" i="75"/>
  <c r="U21" i="76"/>
  <c r="AV14" i="76"/>
  <c r="U19" i="75"/>
  <c r="AV13" i="75"/>
  <c r="U19" i="76"/>
  <c r="AV13" i="76"/>
  <c r="U17" i="75"/>
  <c r="AV12" i="75"/>
  <c r="U17" i="76"/>
  <c r="AV12" i="76"/>
  <c r="U5" i="75"/>
  <c r="AV6" i="75"/>
  <c r="U5" i="76"/>
  <c r="AV6" i="76"/>
  <c r="U15" i="75"/>
  <c r="AV11" i="75"/>
  <c r="U15" i="76"/>
  <c r="AV11" i="76"/>
  <c r="U13" i="75"/>
  <c r="AV10" i="75"/>
  <c r="U13" i="76"/>
  <c r="AV10" i="76"/>
  <c r="U11" i="75"/>
  <c r="AV9" i="75"/>
  <c r="U11" i="76"/>
  <c r="AV9" i="76"/>
  <c r="U9" i="75"/>
  <c r="AV8" i="75"/>
  <c r="U9" i="76"/>
  <c r="AV8" i="76"/>
  <c r="U7" i="75"/>
  <c r="AV7" i="75"/>
  <c r="U7" i="76"/>
  <c r="AV7" i="76"/>
  <c r="D16" i="69"/>
  <c r="P16" i="69"/>
  <c r="P16" i="77"/>
  <c r="U27" i="68"/>
  <c r="AV17" i="68"/>
  <c r="U27" i="66"/>
  <c r="AV17" i="66"/>
  <c r="U27" i="65"/>
  <c r="AV17" i="65"/>
  <c r="U25" i="66"/>
  <c r="AV16" i="66"/>
  <c r="U25" i="68"/>
  <c r="AV16" i="68"/>
  <c r="U25" i="65"/>
  <c r="AV16" i="65"/>
  <c r="D15" i="69"/>
  <c r="P15" i="69"/>
  <c r="P15" i="77"/>
  <c r="U23" i="65"/>
  <c r="AV15" i="65"/>
  <c r="D14" i="69"/>
  <c r="P14" i="69"/>
  <c r="P14" i="77"/>
  <c r="U23" i="68"/>
  <c r="AV15" i="68"/>
  <c r="U23" i="66"/>
  <c r="AV15" i="66"/>
  <c r="U21" i="68"/>
  <c r="AV14" i="68"/>
  <c r="U21" i="66"/>
  <c r="AV14" i="66"/>
  <c r="U21" i="65"/>
  <c r="AV14" i="65"/>
  <c r="D13" i="69"/>
  <c r="P13" i="69"/>
  <c r="P13" i="77"/>
  <c r="U19" i="65"/>
  <c r="AV13" i="65"/>
  <c r="D12" i="69"/>
  <c r="P12" i="69"/>
  <c r="P12" i="77"/>
  <c r="U19" i="68"/>
  <c r="AV13" i="68"/>
  <c r="U19" i="66"/>
  <c r="AV13" i="66"/>
  <c r="U17" i="66"/>
  <c r="AV12" i="66"/>
  <c r="U17" i="65"/>
  <c r="AV12" i="65"/>
  <c r="U17" i="68"/>
  <c r="AV12" i="68"/>
  <c r="D11" i="69"/>
  <c r="P11" i="69"/>
  <c r="P11" i="77"/>
  <c r="U15" i="65"/>
  <c r="AV11" i="65"/>
  <c r="U15" i="66"/>
  <c r="AV11" i="66"/>
  <c r="U15" i="68"/>
  <c r="AV11" i="68"/>
  <c r="D10" i="69"/>
  <c r="P10" i="69"/>
  <c r="P10" i="77"/>
  <c r="U13" i="65"/>
  <c r="AV10" i="65"/>
  <c r="D9" i="69"/>
  <c r="P9" i="69"/>
  <c r="P9" i="77"/>
  <c r="U13" i="68"/>
  <c r="AV10" i="68"/>
  <c r="U13" i="66"/>
  <c r="AV10" i="66"/>
  <c r="U11" i="65"/>
  <c r="AV9" i="65"/>
  <c r="D8" i="69"/>
  <c r="P8" i="69"/>
  <c r="P8" i="77"/>
  <c r="U11" i="68"/>
  <c r="AV9" i="68"/>
  <c r="U11" i="66"/>
  <c r="AV9" i="66"/>
  <c r="U9" i="68"/>
  <c r="AV8" i="68"/>
  <c r="U9" i="65"/>
  <c r="AV8" i="65"/>
  <c r="D7" i="69"/>
  <c r="P7" i="69"/>
  <c r="P7" i="77"/>
  <c r="U9" i="66"/>
  <c r="AV8" i="66"/>
  <c r="U7" i="68"/>
  <c r="AV7" i="68"/>
  <c r="D6" i="69"/>
  <c r="P6" i="69"/>
  <c r="P6" i="77"/>
  <c r="U7" i="66"/>
  <c r="AV7" i="66"/>
  <c r="U7" i="65"/>
  <c r="AV7" i="65"/>
  <c r="U5" i="68"/>
  <c r="AV6" i="68"/>
  <c r="D5" i="69"/>
  <c r="P5" i="69"/>
  <c r="P5" i="77"/>
  <c r="U5" i="66"/>
  <c r="AV6" i="66"/>
  <c r="U5" i="65"/>
  <c r="AV6" i="65"/>
  <c r="AS14" i="15"/>
  <c r="AT14" i="15"/>
  <c r="N22" i="15"/>
  <c r="AS7" i="15"/>
  <c r="AT7" i="15"/>
  <c r="N8" i="15"/>
  <c r="AS6" i="15"/>
  <c r="AS15" i="15"/>
  <c r="AT15" i="15"/>
  <c r="N24" i="15"/>
  <c r="AS17" i="15"/>
  <c r="AT17" i="15"/>
  <c r="N28" i="15"/>
  <c r="AS8" i="15"/>
  <c r="AT8" i="15"/>
  <c r="N10" i="15"/>
  <c r="AS9" i="15"/>
  <c r="AT9" i="15"/>
  <c r="N12" i="15"/>
  <c r="AS13" i="15"/>
  <c r="AT13" i="15"/>
  <c r="N20" i="15"/>
  <c r="AS10" i="15"/>
  <c r="AT10" i="15"/>
  <c r="N14" i="15"/>
  <c r="AS11" i="15"/>
  <c r="AT11" i="15"/>
  <c r="N16" i="15"/>
  <c r="AS12" i="15"/>
  <c r="AT12" i="15"/>
  <c r="N18" i="15"/>
  <c r="AS16" i="15"/>
  <c r="AT16" i="15"/>
  <c r="N26" i="15"/>
  <c r="AK13" i="15"/>
  <c r="AK14" i="15"/>
  <c r="AK16" i="15"/>
  <c r="AK8" i="15"/>
  <c r="AG15" i="15"/>
  <c r="AG14" i="15"/>
  <c r="AG13" i="15"/>
  <c r="AG9" i="15"/>
  <c r="AG11" i="15"/>
  <c r="AG17" i="15"/>
  <c r="AG10" i="15"/>
  <c r="AG7" i="15"/>
  <c r="AG12" i="15"/>
  <c r="AG6" i="15"/>
  <c r="AG16" i="15"/>
  <c r="AG8" i="15"/>
  <c r="AK12" i="15"/>
  <c r="AK15" i="15"/>
  <c r="AK10" i="15"/>
  <c r="AK17" i="15"/>
  <c r="AK7" i="15"/>
  <c r="AK6" i="15"/>
  <c r="AL6" i="15"/>
  <c r="H6" i="15"/>
  <c r="AK11" i="15"/>
  <c r="AK9" i="15"/>
  <c r="Z17" i="15"/>
  <c r="Z16" i="15"/>
  <c r="Z15" i="15"/>
  <c r="Z14" i="15"/>
  <c r="Z12" i="15"/>
  <c r="Z11" i="15"/>
  <c r="Z10" i="15"/>
  <c r="Z9" i="15"/>
  <c r="Z8" i="15"/>
  <c r="Z7" i="15"/>
  <c r="Z6" i="15"/>
  <c r="Z13" i="15"/>
  <c r="AT6" i="15"/>
  <c r="N6" i="15"/>
  <c r="AL12" i="15"/>
  <c r="H18" i="15"/>
  <c r="AL13" i="15"/>
  <c r="H20" i="15"/>
  <c r="AL15" i="15"/>
  <c r="H24" i="15"/>
  <c r="AL16" i="15"/>
  <c r="H26" i="15"/>
  <c r="AL11" i="15"/>
  <c r="H16" i="15"/>
  <c r="AL14" i="15"/>
  <c r="H22" i="15"/>
  <c r="AH8" i="15"/>
  <c r="E10" i="15"/>
  <c r="AH9" i="15"/>
  <c r="E12" i="15"/>
  <c r="AL10" i="15"/>
  <c r="H14" i="15"/>
  <c r="AL9" i="15"/>
  <c r="H12" i="15"/>
  <c r="AL17" i="15"/>
  <c r="H28" i="15"/>
  <c r="AL8" i="15"/>
  <c r="H10" i="15"/>
  <c r="AL7" i="15"/>
  <c r="H8" i="15"/>
  <c r="AX7" i="75"/>
  <c r="AH12" i="15"/>
  <c r="E18" i="15"/>
  <c r="AH11" i="15"/>
  <c r="E16" i="15"/>
  <c r="AH15" i="15"/>
  <c r="E24" i="15"/>
  <c r="AH7" i="15"/>
  <c r="E8" i="15"/>
  <c r="AH16" i="15"/>
  <c r="E26" i="15"/>
  <c r="AH10" i="15"/>
  <c r="E14" i="15"/>
  <c r="AH13" i="15"/>
  <c r="E20" i="15"/>
  <c r="AH6" i="15"/>
  <c r="E6" i="15"/>
  <c r="AH17" i="15"/>
  <c r="E28" i="15"/>
  <c r="AH14" i="15"/>
  <c r="E22" i="15"/>
  <c r="AX7" i="76"/>
  <c r="AX8" i="76"/>
  <c r="AX8" i="75"/>
  <c r="AX9" i="76"/>
  <c r="AX9" i="75"/>
  <c r="AX10" i="76"/>
  <c r="AX10" i="75"/>
  <c r="AX11" i="76"/>
  <c r="AX11" i="75"/>
  <c r="AX6" i="76"/>
  <c r="AX6" i="75"/>
  <c r="AX12" i="76"/>
  <c r="AX12" i="75"/>
  <c r="AX13" i="76"/>
  <c r="AX13" i="75"/>
  <c r="AX14" i="76"/>
  <c r="AX14" i="75"/>
  <c r="AX15" i="76"/>
  <c r="AX15" i="75"/>
  <c r="AX16" i="76"/>
  <c r="AX16" i="75"/>
  <c r="AX17" i="76"/>
  <c r="AX17" i="75"/>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77"/>
  <c r="W15" i="77"/>
  <c r="W14" i="77"/>
  <c r="W13" i="77"/>
  <c r="W12" i="77"/>
  <c r="W11" i="77"/>
  <c r="W10" i="77"/>
  <c r="W9" i="77"/>
  <c r="W8" i="77"/>
  <c r="W7" i="77"/>
  <c r="W6" i="77"/>
  <c r="W5" i="77"/>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c r="AP6" i="15"/>
  <c r="AP8" i="15"/>
  <c r="AP16" i="15"/>
  <c r="AP13" i="15"/>
  <c r="AP14" i="15"/>
  <c r="AP11" i="15"/>
  <c r="AP9" i="15"/>
  <c r="AP12" i="15"/>
  <c r="AP17" i="15"/>
  <c r="AP15" i="15"/>
  <c r="AP7" i="15"/>
  <c r="K24" i="15"/>
  <c r="O23" i="15"/>
  <c r="K10" i="15"/>
  <c r="O9" i="15"/>
  <c r="C7" i="62"/>
  <c r="O7" i="62"/>
  <c r="K22" i="15"/>
  <c r="O21" i="15"/>
  <c r="K8" i="15"/>
  <c r="O7" i="15"/>
  <c r="K12" i="15"/>
  <c r="O11" i="15"/>
  <c r="K26" i="15"/>
  <c r="O25" i="15"/>
  <c r="C15" i="62"/>
  <c r="O15" i="62"/>
  <c r="K16" i="15"/>
  <c r="O15" i="15"/>
  <c r="K28" i="15"/>
  <c r="O27" i="15"/>
  <c r="C16" i="62"/>
  <c r="O16" i="62"/>
  <c r="K6" i="15"/>
  <c r="O5" i="15"/>
  <c r="K18" i="15"/>
  <c r="O17" i="15"/>
  <c r="C11" i="62"/>
  <c r="O11" i="62"/>
  <c r="K20" i="15"/>
  <c r="O19" i="15"/>
  <c r="K14" i="15"/>
  <c r="O13" i="15"/>
  <c r="C9" i="62"/>
  <c r="O9" i="62"/>
  <c r="C6" i="62"/>
  <c r="O6" i="62"/>
  <c r="T7" i="68"/>
  <c r="AU7" i="68"/>
  <c r="T17" i="68"/>
  <c r="AU12" i="68"/>
  <c r="T17" i="76"/>
  <c r="AU12" i="76"/>
  <c r="C15" i="69"/>
  <c r="O15" i="69"/>
  <c r="O15" i="77"/>
  <c r="C6" i="69"/>
  <c r="O6" i="69"/>
  <c r="O6" i="77"/>
  <c r="C7" i="69"/>
  <c r="O7" i="69"/>
  <c r="O7" i="77"/>
  <c r="T27" i="65"/>
  <c r="AU17" i="65"/>
  <c r="T13" i="65"/>
  <c r="AU10" i="65"/>
  <c r="T9" i="76"/>
  <c r="AU8" i="76"/>
  <c r="C5" i="62"/>
  <c r="O5" i="62"/>
  <c r="C5" i="69"/>
  <c r="O5" i="69"/>
  <c r="O5" i="77"/>
  <c r="T5" i="75"/>
  <c r="AU6" i="75"/>
  <c r="T5" i="76"/>
  <c r="AU6" i="76"/>
  <c r="Y6" i="15"/>
  <c r="T5" i="66"/>
  <c r="AU6" i="66"/>
  <c r="T5" i="68"/>
  <c r="AU6" i="68"/>
  <c r="T5" i="65"/>
  <c r="AU6" i="65"/>
  <c r="C14" i="62"/>
  <c r="O14" i="62"/>
  <c r="T23" i="75"/>
  <c r="AU15" i="75"/>
  <c r="T23" i="66"/>
  <c r="AU15" i="66"/>
  <c r="T23" i="76"/>
  <c r="AU15" i="76"/>
  <c r="Y15" i="15"/>
  <c r="T23" i="65"/>
  <c r="AU15" i="65"/>
  <c r="C14" i="69"/>
  <c r="O14" i="69"/>
  <c r="O14" i="77"/>
  <c r="T23" i="68"/>
  <c r="AU15" i="68"/>
  <c r="C12" i="62"/>
  <c r="O12" i="62"/>
  <c r="T19" i="75"/>
  <c r="AU13" i="75"/>
  <c r="T19" i="65"/>
  <c r="AU13" i="65"/>
  <c r="T19" i="66"/>
  <c r="AU13" i="66"/>
  <c r="T19" i="76"/>
  <c r="AU13" i="76"/>
  <c r="T19" i="68"/>
  <c r="AU13" i="68"/>
  <c r="C12" i="69"/>
  <c r="O12" i="69"/>
  <c r="O12" i="77"/>
  <c r="Y13" i="15"/>
  <c r="C13" i="62"/>
  <c r="O13" i="62"/>
  <c r="T21" i="75"/>
  <c r="AU14" i="75"/>
  <c r="T21" i="68"/>
  <c r="AU14" i="68"/>
  <c r="T21" i="66"/>
  <c r="AU14" i="66"/>
  <c r="T21" i="76"/>
  <c r="AU14" i="76"/>
  <c r="T21" i="65"/>
  <c r="AU14" i="65"/>
  <c r="Y14" i="15"/>
  <c r="C13" i="69"/>
  <c r="O13" i="69"/>
  <c r="O13" i="77"/>
  <c r="C8" i="62"/>
  <c r="O8" i="62"/>
  <c r="T11" i="68"/>
  <c r="AU9" i="68"/>
  <c r="Y9" i="15"/>
  <c r="T11" i="66"/>
  <c r="AU9" i="66"/>
  <c r="T11" i="76"/>
  <c r="AU9" i="76"/>
  <c r="T11" i="65"/>
  <c r="AU9" i="65"/>
  <c r="C8" i="69"/>
  <c r="O8" i="69"/>
  <c r="O8" i="77"/>
  <c r="T11" i="75"/>
  <c r="AU9" i="75"/>
  <c r="C10" i="62"/>
  <c r="O10" i="62"/>
  <c r="T15" i="75"/>
  <c r="AU11" i="75"/>
  <c r="C10" i="69"/>
  <c r="O10" i="69"/>
  <c r="O10" i="77"/>
  <c r="Y11" i="15"/>
  <c r="T15" i="76"/>
  <c r="AU11" i="76"/>
  <c r="T15" i="66"/>
  <c r="AU11" i="66"/>
  <c r="T15" i="65"/>
  <c r="AU11" i="65"/>
  <c r="T15" i="68"/>
  <c r="AU11" i="68"/>
  <c r="T9" i="65"/>
  <c r="AU8" i="65"/>
  <c r="Y12" i="15"/>
  <c r="Y16" i="15"/>
  <c r="C16" i="69"/>
  <c r="O16" i="69"/>
  <c r="O16" i="77"/>
  <c r="T25" i="76"/>
  <c r="AU16" i="76"/>
  <c r="T7" i="66"/>
  <c r="AU7" i="66"/>
  <c r="Y8" i="15"/>
  <c r="T13" i="68"/>
  <c r="AU10" i="68"/>
  <c r="T13" i="66"/>
  <c r="AU10" i="66"/>
  <c r="C11" i="69"/>
  <c r="O11" i="69"/>
  <c r="O11" i="77"/>
  <c r="T25" i="68"/>
  <c r="AU16" i="68"/>
  <c r="T27" i="68"/>
  <c r="AU17" i="68"/>
  <c r="T27" i="76"/>
  <c r="AU17" i="76"/>
  <c r="T17" i="75"/>
  <c r="AU12" i="75"/>
  <c r="T13" i="75"/>
  <c r="AU10" i="75"/>
  <c r="T9" i="75"/>
  <c r="AU8" i="75"/>
  <c r="T7" i="75"/>
  <c r="AU7" i="75"/>
  <c r="T7" i="65"/>
  <c r="AU7" i="65"/>
  <c r="T9" i="68"/>
  <c r="AU8" i="68"/>
  <c r="C9" i="69"/>
  <c r="O9" i="69"/>
  <c r="O9" i="77"/>
  <c r="T17" i="65"/>
  <c r="AU12" i="65"/>
  <c r="T25" i="66"/>
  <c r="AU16" i="66"/>
  <c r="T13" i="76"/>
  <c r="AU10" i="76"/>
  <c r="Y7" i="15"/>
  <c r="T9" i="66"/>
  <c r="AU8" i="66"/>
  <c r="Y10" i="15"/>
  <c r="T17" i="66"/>
  <c r="AU12" i="66"/>
  <c r="T25" i="65"/>
  <c r="AU16" i="65"/>
  <c r="Y17" i="15"/>
  <c r="T27" i="66"/>
  <c r="AU17" i="66"/>
  <c r="T27" i="75"/>
  <c r="AU17" i="75"/>
  <c r="T25" i="75"/>
  <c r="AU16" i="75"/>
  <c r="T7" i="76"/>
  <c r="AU7" i="76"/>
  <c r="V6" i="62"/>
  <c r="X6" i="62"/>
  <c r="AW17" i="66"/>
  <c r="AY17" i="66"/>
  <c r="AA10" i="15"/>
  <c r="AC10" i="15"/>
  <c r="AW11" i="76"/>
  <c r="AY11" i="76"/>
  <c r="AA12" i="15"/>
  <c r="AC12" i="15"/>
  <c r="AW10" i="66"/>
  <c r="AY10" i="66"/>
  <c r="AA14" i="15"/>
  <c r="AC14" i="15"/>
  <c r="AW12" i="65"/>
  <c r="AY12" i="65"/>
  <c r="AW16" i="75"/>
  <c r="AY16" i="75"/>
  <c r="V7" i="62"/>
  <c r="X7" i="62"/>
  <c r="AW12" i="68"/>
  <c r="AY12" i="68"/>
  <c r="AW15" i="65"/>
  <c r="AY15" i="65"/>
  <c r="AW15" i="68"/>
  <c r="AY15" i="68"/>
  <c r="AA9" i="15"/>
  <c r="AC9" i="15"/>
  <c r="AW13" i="75"/>
  <c r="AY13" i="75"/>
  <c r="AW8" i="66"/>
  <c r="AY8" i="66"/>
  <c r="AW15" i="76"/>
  <c r="AY15" i="76"/>
  <c r="AW16" i="76"/>
  <c r="AY16" i="76"/>
  <c r="V11" i="62"/>
  <c r="X11" i="62"/>
  <c r="V14" i="62"/>
  <c r="X14" i="62"/>
  <c r="V16" i="62"/>
  <c r="X16" i="62"/>
  <c r="AW17" i="65"/>
  <c r="AY17" i="65"/>
  <c r="AW7" i="66"/>
  <c r="AY7" i="66"/>
  <c r="AW14" i="66"/>
  <c r="AY14" i="66"/>
  <c r="V13" i="62"/>
  <c r="X13" i="62"/>
  <c r="AA15" i="15"/>
  <c r="AC15" i="15"/>
  <c r="AW7" i="65"/>
  <c r="AY7" i="65"/>
  <c r="AW8" i="68"/>
  <c r="AY8" i="68"/>
  <c r="V9" i="69"/>
  <c r="X9" i="69"/>
  <c r="V8" i="62"/>
  <c r="X8" i="62"/>
  <c r="AW11" i="75"/>
  <c r="AY11" i="75"/>
  <c r="AW12" i="76"/>
  <c r="AY12" i="76"/>
  <c r="AW14" i="68"/>
  <c r="AY14" i="68"/>
  <c r="V5" i="62"/>
  <c r="X5" i="62"/>
  <c r="V6" i="69"/>
  <c r="X6" i="69"/>
  <c r="V15" i="62"/>
  <c r="X15" i="62"/>
  <c r="V10" i="62"/>
  <c r="X10" i="62"/>
  <c r="V13" i="69"/>
  <c r="X13" i="69"/>
  <c r="V12" i="62"/>
  <c r="X12" i="62"/>
  <c r="AW17" i="75"/>
  <c r="AY17" i="75"/>
  <c r="AW12" i="66"/>
  <c r="AY12" i="66"/>
  <c r="AW16" i="66"/>
  <c r="AY16" i="66"/>
  <c r="AW16" i="65"/>
  <c r="AY16" i="65"/>
  <c r="AW12" i="75"/>
  <c r="AY12" i="75"/>
  <c r="AW16" i="68"/>
  <c r="AY16" i="68"/>
  <c r="AA16" i="15"/>
  <c r="AC16" i="15"/>
  <c r="AW11" i="68"/>
  <c r="AY11" i="68"/>
  <c r="AW11" i="66"/>
  <c r="AY11" i="66"/>
  <c r="AW10" i="75"/>
  <c r="AY10" i="75"/>
  <c r="AW9" i="76"/>
  <c r="AY9" i="76"/>
  <c r="AW14" i="75"/>
  <c r="AY14" i="75"/>
  <c r="AW13" i="66"/>
  <c r="AY13" i="66"/>
  <c r="AW15" i="75"/>
  <c r="AY15" i="75"/>
  <c r="AW15" i="66"/>
  <c r="AY15" i="66"/>
  <c r="AW8" i="65"/>
  <c r="AY8" i="65"/>
  <c r="AW6" i="66"/>
  <c r="AY6" i="66"/>
  <c r="AW9" i="66"/>
  <c r="AY9" i="66"/>
  <c r="AA8" i="15"/>
  <c r="AC8" i="15"/>
  <c r="AA11" i="15"/>
  <c r="AC11" i="15"/>
  <c r="AA7" i="15"/>
  <c r="AC7" i="15"/>
  <c r="AA17" i="15"/>
  <c r="AC17" i="15"/>
  <c r="V10" i="69"/>
  <c r="X10" i="69"/>
  <c r="V14" i="69"/>
  <c r="X14" i="69"/>
  <c r="V15" i="69"/>
  <c r="X15" i="69"/>
  <c r="AW6" i="75"/>
  <c r="AY6" i="75"/>
  <c r="AW8" i="76"/>
  <c r="AY8" i="76"/>
  <c r="AW9" i="75"/>
  <c r="AY9" i="75"/>
  <c r="AW10" i="76"/>
  <c r="AY10" i="76"/>
  <c r="AW13" i="76"/>
  <c r="AY13" i="76"/>
  <c r="AW17" i="76"/>
  <c r="AY17" i="76"/>
  <c r="AW11" i="65"/>
  <c r="AY11" i="65"/>
  <c r="AW14" i="65"/>
  <c r="AY14" i="65"/>
  <c r="AW6" i="68"/>
  <c r="AY6" i="68"/>
  <c r="AW13" i="68"/>
  <c r="AY13" i="68"/>
  <c r="AW6" i="65"/>
  <c r="AY6" i="65"/>
  <c r="V11" i="69"/>
  <c r="X11" i="69"/>
  <c r="V16" i="69"/>
  <c r="X16" i="69"/>
  <c r="V7" i="69"/>
  <c r="X7" i="69"/>
  <c r="V9" i="62"/>
  <c r="X9" i="62"/>
  <c r="AW6" i="76"/>
  <c r="AY6" i="76"/>
  <c r="AW7" i="75"/>
  <c r="AY7" i="75"/>
  <c r="AW8" i="75"/>
  <c r="AY8" i="75"/>
  <c r="AW14" i="76"/>
  <c r="AY14" i="76"/>
  <c r="AW9" i="68"/>
  <c r="AY9" i="68"/>
  <c r="AA13" i="15"/>
  <c r="AC13" i="15"/>
  <c r="AW13" i="65"/>
  <c r="AY13" i="65"/>
  <c r="AW10" i="65"/>
  <c r="AY10" i="65"/>
  <c r="AW7" i="68"/>
  <c r="AY7" i="68"/>
  <c r="AW17" i="68"/>
  <c r="AY17" i="68"/>
  <c r="AW10" i="68"/>
  <c r="AY10" i="68"/>
  <c r="AW9" i="65"/>
  <c r="AY9" i="65"/>
  <c r="AA6" i="15"/>
  <c r="AC6" i="15"/>
  <c r="V12" i="69"/>
  <c r="X12" i="69"/>
  <c r="V5" i="69"/>
  <c r="X5" i="69"/>
  <c r="V8" i="69"/>
  <c r="X8" i="69"/>
  <c r="AW7" i="76"/>
  <c r="AY7" i="76"/>
  <c r="V16" i="77"/>
  <c r="X16" i="77"/>
  <c r="V15" i="77"/>
  <c r="X15" i="77"/>
  <c r="V14" i="77"/>
  <c r="X14" i="77"/>
  <c r="V13" i="77"/>
  <c r="X13" i="77"/>
  <c r="V12" i="77"/>
  <c r="X12" i="77"/>
  <c r="V11" i="77"/>
  <c r="X11" i="77"/>
  <c r="V10" i="77"/>
  <c r="X10" i="77"/>
  <c r="V9" i="77"/>
  <c r="X9" i="77"/>
  <c r="V8" i="77"/>
  <c r="X8" i="77"/>
  <c r="V7" i="77"/>
  <c r="X7" i="77"/>
  <c r="V6" i="77"/>
  <c r="X6" i="77"/>
  <c r="V5" i="77"/>
  <c r="X5" i="77"/>
  <c r="AA15" i="62"/>
  <c r="Q15" i="62"/>
  <c r="AD17" i="15"/>
  <c r="Q27" i="15"/>
  <c r="E16" i="62"/>
  <c r="AZ7" i="68"/>
  <c r="V7" i="68"/>
  <c r="AZ17" i="65"/>
  <c r="V27" i="65"/>
  <c r="AZ11" i="75"/>
  <c r="V15" i="75"/>
  <c r="AZ17" i="66"/>
  <c r="V27" i="66"/>
  <c r="AZ15" i="66"/>
  <c r="V23" i="66"/>
  <c r="AZ12" i="75"/>
  <c r="V17" i="75"/>
  <c r="AZ17" i="75"/>
  <c r="V27" i="75"/>
  <c r="AA14" i="62"/>
  <c r="Q14" i="62"/>
  <c r="AZ14" i="65"/>
  <c r="V21" i="65"/>
  <c r="AA11" i="62"/>
  <c r="Q11" i="62"/>
  <c r="AD7" i="15"/>
  <c r="Q7" i="15"/>
  <c r="E6" i="62"/>
  <c r="AA11" i="69"/>
  <c r="Q11" i="69"/>
  <c r="AZ9" i="68"/>
  <c r="V11" i="68"/>
  <c r="AZ15" i="76"/>
  <c r="V23" i="76"/>
  <c r="AA13" i="69"/>
  <c r="Q13" i="69"/>
  <c r="AD15" i="15"/>
  <c r="Q23" i="15"/>
  <c r="E14" i="62"/>
  <c r="AZ12" i="65"/>
  <c r="V17" i="65"/>
  <c r="AZ9" i="65"/>
  <c r="V11" i="65"/>
  <c r="AZ15" i="65"/>
  <c r="V23" i="65"/>
  <c r="AZ10" i="66"/>
  <c r="V13" i="66"/>
  <c r="AA10" i="62"/>
  <c r="Q10" i="62"/>
  <c r="AA7" i="62"/>
  <c r="Q7" i="62"/>
  <c r="AZ14" i="66"/>
  <c r="V21" i="66"/>
  <c r="AZ8" i="68"/>
  <c r="V9" i="68"/>
  <c r="AZ7" i="76"/>
  <c r="V7" i="76"/>
  <c r="AZ11" i="66"/>
  <c r="V15" i="66"/>
  <c r="AA16" i="69"/>
  <c r="Q16" i="69"/>
  <c r="AZ10" i="65"/>
  <c r="V13" i="65"/>
  <c r="AA9" i="62"/>
  <c r="Q9" i="62"/>
  <c r="AZ11" i="65"/>
  <c r="V15" i="65"/>
  <c r="AZ15" i="75"/>
  <c r="V23" i="75"/>
  <c r="AA13" i="62"/>
  <c r="Q13" i="62"/>
  <c r="AZ9" i="66"/>
  <c r="V11" i="66"/>
  <c r="AZ16" i="65"/>
  <c r="V25" i="65"/>
  <c r="AZ6" i="65"/>
  <c r="V5" i="65"/>
  <c r="AZ8" i="66"/>
  <c r="V9" i="66"/>
  <c r="AA8" i="62"/>
  <c r="Q8" i="62"/>
  <c r="AA16" i="62"/>
  <c r="Q16" i="62"/>
  <c r="AZ16" i="75"/>
  <c r="V25" i="75"/>
  <c r="AZ7" i="66"/>
  <c r="V7" i="66"/>
  <c r="AD16" i="15"/>
  <c r="Q25" i="15"/>
  <c r="E15" i="62"/>
  <c r="AA5" i="62"/>
  <c r="Q5" i="62"/>
  <c r="AZ10" i="75"/>
  <c r="V13" i="75"/>
  <c r="AA9" i="69"/>
  <c r="Q9" i="69"/>
  <c r="AZ8" i="76"/>
  <c r="V9" i="76"/>
  <c r="AZ10" i="76"/>
  <c r="V13" i="76"/>
  <c r="AZ8" i="65"/>
  <c r="V9" i="65"/>
  <c r="AZ14" i="68"/>
  <c r="V21" i="68"/>
  <c r="AA12" i="62"/>
  <c r="Q12" i="62"/>
  <c r="AZ11" i="76"/>
  <c r="V15" i="76"/>
  <c r="AZ12" i="66"/>
  <c r="V17" i="66"/>
  <c r="AD11" i="15"/>
  <c r="Q15" i="15"/>
  <c r="E10" i="62"/>
  <c r="AA6" i="62"/>
  <c r="Q6" i="62"/>
  <c r="AZ9" i="76"/>
  <c r="V11" i="76"/>
  <c r="AZ6" i="76"/>
  <c r="V5" i="76"/>
  <c r="AA12" i="69"/>
  <c r="Q12" i="69"/>
  <c r="AZ17" i="68"/>
  <c r="V27" i="68"/>
  <c r="AD13" i="15"/>
  <c r="Q19" i="15"/>
  <c r="E12" i="62"/>
  <c r="AZ6" i="75"/>
  <c r="V5" i="75"/>
  <c r="AZ6" i="68"/>
  <c r="V5" i="68"/>
  <c r="AA10" i="69"/>
  <c r="Q10" i="69"/>
  <c r="AD14" i="15"/>
  <c r="Q21" i="15"/>
  <c r="E13" i="69"/>
  <c r="AZ11" i="68"/>
  <c r="V15" i="68"/>
  <c r="AZ12" i="68"/>
  <c r="V17" i="68"/>
  <c r="AD9" i="15"/>
  <c r="Q11" i="15"/>
  <c r="E8" i="62"/>
  <c r="AA15" i="69"/>
  <c r="Q15" i="69"/>
  <c r="AZ17" i="76"/>
  <c r="V27" i="76"/>
  <c r="AZ14" i="76"/>
  <c r="V21" i="76"/>
  <c r="AZ12" i="76"/>
  <c r="V17" i="76"/>
  <c r="AZ14" i="75"/>
  <c r="V21" i="75"/>
  <c r="AZ8" i="75"/>
  <c r="V9" i="75"/>
  <c r="AZ7" i="75"/>
  <c r="V7" i="75"/>
  <c r="AZ13" i="65"/>
  <c r="V19" i="65"/>
  <c r="AZ7" i="65"/>
  <c r="V7" i="65"/>
  <c r="AZ13" i="66"/>
  <c r="V19" i="66"/>
  <c r="AZ6" i="66"/>
  <c r="V5" i="66"/>
  <c r="AZ16" i="66"/>
  <c r="V25" i="66"/>
  <c r="AZ10" i="68"/>
  <c r="V13" i="68"/>
  <c r="AD10" i="15"/>
  <c r="Q13" i="15"/>
  <c r="E9" i="62"/>
  <c r="AA8" i="69"/>
  <c r="Q8" i="69"/>
  <c r="AA5" i="69"/>
  <c r="Q5" i="69"/>
  <c r="AZ13" i="76"/>
  <c r="V19" i="76"/>
  <c r="AZ9" i="75"/>
  <c r="V11" i="75"/>
  <c r="AZ13" i="68"/>
  <c r="V19" i="68"/>
  <c r="AZ16" i="68"/>
  <c r="V25" i="68"/>
  <c r="AD12" i="15"/>
  <c r="Q17" i="15"/>
  <c r="E11" i="62"/>
  <c r="AZ15" i="68"/>
  <c r="V23" i="68"/>
  <c r="AD8" i="15"/>
  <c r="Q9" i="15"/>
  <c r="E7" i="62"/>
  <c r="AA14" i="69"/>
  <c r="Q14" i="69"/>
  <c r="AA6" i="69"/>
  <c r="Q6" i="69"/>
  <c r="AD6" i="15"/>
  <c r="Q5" i="15"/>
  <c r="E5" i="69"/>
  <c r="AA7" i="69"/>
  <c r="Q7" i="69"/>
  <c r="AZ16" i="76"/>
  <c r="V25" i="76"/>
  <c r="AZ13" i="75"/>
  <c r="V19" i="75"/>
  <c r="AA5" i="77"/>
  <c r="Q5" i="77"/>
  <c r="AA6" i="77"/>
  <c r="Q6" i="77"/>
  <c r="AA7" i="77"/>
  <c r="Q7" i="77"/>
  <c r="AA8" i="77"/>
  <c r="Q8" i="77"/>
  <c r="AA9" i="77"/>
  <c r="Q9" i="77"/>
  <c r="AA10" i="77"/>
  <c r="Q10" i="77"/>
  <c r="AA11" i="77"/>
  <c r="Q11" i="77"/>
  <c r="AA12" i="77"/>
  <c r="Q12" i="77"/>
  <c r="AA13" i="77"/>
  <c r="Q13" i="77"/>
  <c r="AA14" i="77"/>
  <c r="Q14" i="77"/>
  <c r="AA15" i="77"/>
  <c r="Q15" i="77"/>
  <c r="AA16" i="77"/>
  <c r="Q16" i="77"/>
  <c r="E15" i="69"/>
  <c r="E14" i="69"/>
  <c r="E12" i="69"/>
  <c r="E16" i="69"/>
  <c r="E13" i="62"/>
  <c r="E6" i="69"/>
  <c r="E5" i="62"/>
  <c r="E9" i="69"/>
  <c r="E10" i="69"/>
  <c r="E7" i="69"/>
  <c r="E8" i="69"/>
  <c r="E11" i="69"/>
</calcChain>
</file>

<file path=xl/sharedStrings.xml><?xml version="1.0" encoding="utf-8"?>
<sst xmlns="http://schemas.openxmlformats.org/spreadsheetml/2006/main" count="1060" uniqueCount="222">
  <si>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</si>
  <si>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</si>
  <si>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</si>
  <si>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</si>
  <si>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</si>
  <si>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</si>
  <si>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</si>
  <si>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</si>
  <si>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</si>
  <si>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</si>
  <si>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</si>
  <si>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</si>
  <si>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</si>
  <si>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</si>
  <si>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</si>
  <si>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</si>
  <si>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</si>
  <si>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</si>
  <si>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</si>
  <si>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</si>
  <si>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</si>
  <si>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</si>
  <si>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</si>
  <si>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</si>
  <si>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</si>
  <si>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</si>
  <si>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</si>
  <si>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</si>
  <si>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</si>
  <si>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</si>
  <si>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</si>
  <si>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</si>
  <si>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</si>
  <si>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</si>
  <si>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</si>
  <si>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</si>
  <si>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</si>
  <si>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</si>
  <si>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</si>
  <si>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</si>
  <si>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</si>
  <si>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</si>
  <si>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</si>
  <si>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</si>
  <si>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</si>
  <si>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</si>
  <si>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</si>
  <si>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</si>
  <si>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</si>
  <si>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</si>
  <si>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1. Liga  LRU - Fee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</si>
  <si>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</si>
  <si>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</si>
  <si>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</si>
  <si>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</si>
  <si>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</si>
  <si>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</si>
  <si>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</si>
  <si>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</si>
  <si>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</si>
  <si>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</si>
  <si>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</si>
  <si>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</si>
  <si>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</si>
  <si>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</si>
  <si>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</si>
  <si>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</si>
  <si>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</si>
  <si>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</si>
  <si>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</si>
  <si>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</si>
  <si>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</si>
  <si>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</si>
  <si>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</si>
  <si>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</si>
  <si>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Pretek č. 6</t>
  </si>
  <si>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</si>
  <si>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</si>
  <si>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</si>
  <si>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</si>
  <si>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</si>
  <si>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</si>
  <si>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</si>
  <si>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</si>
  <si>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</si>
  <si>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</si>
  <si>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</si>
  <si>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</si>
  <si>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</si>
  <si>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</si>
  <si>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</si>
  <si>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</si>
  <si>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</si>
  <si>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</si>
  <si>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</si>
  <si>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</si>
  <si>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</si>
  <si>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</si>
  <si>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</si>
  <si>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 xml:space="preserve">Pretek č. 3 </t>
  </si>
  <si>
    <t>Pretek č. 5</t>
  </si>
  <si>
    <t xml:space="preserve">Hlavný rozhodca :                         Garant RADY :                                   Riaditeľ preteku : </t>
  </si>
  <si>
    <t xml:space="preserve">Hlavný rozhodca :                     Garant RADY :                                   Riaditeľ preteku :  </t>
  </si>
  <si>
    <t xml:space="preserve">Hlavný rozhodca :                      Garant RADY :            Riaditeľ preteku : </t>
  </si>
  <si>
    <t xml:space="preserve">Hlavný rozhodca :                      Garant RADY :                       Riaditeľ preteku : </t>
  </si>
  <si>
    <t>Hlavný rozhodca :                      Garant RADY :                       Riaditeľ preteku :</t>
  </si>
  <si>
    <t>Dunajská Streda -            Mivardi team</t>
  </si>
  <si>
    <t>Imrich Nagy</t>
  </si>
  <si>
    <t>František Mónosi</t>
  </si>
  <si>
    <t>Igor Holeček</t>
  </si>
  <si>
    <t>Roman Foret</t>
  </si>
  <si>
    <t>Ferenc Gyulai</t>
  </si>
  <si>
    <t>Szabolcs Benke</t>
  </si>
  <si>
    <t>Komárno                    Bartal Mix</t>
  </si>
  <si>
    <t>Peter Šejirman</t>
  </si>
  <si>
    <t>Jozef Bartal</t>
  </si>
  <si>
    <t>František Mészaroš</t>
  </si>
  <si>
    <t>Milan Kabát</t>
  </si>
  <si>
    <t>Roman Baranček</t>
  </si>
  <si>
    <t>Ladislav Tarics</t>
  </si>
  <si>
    <t>ŽK10.7.2023</t>
  </si>
  <si>
    <t>Michalovce</t>
  </si>
  <si>
    <t>Andrej Seman</t>
  </si>
  <si>
    <t>Juraj Hric</t>
  </si>
  <si>
    <t>Ľubomír Dzuro</t>
  </si>
  <si>
    <t>Jozef Kanaloš</t>
  </si>
  <si>
    <t>Peter Vajda</t>
  </si>
  <si>
    <t>Jozef Kaštely</t>
  </si>
  <si>
    <t>Ján Sisák</t>
  </si>
  <si>
    <t>Nové Zámky</t>
  </si>
  <si>
    <t>Zoltán Miskolczi</t>
  </si>
  <si>
    <t>Ján Nagy</t>
  </si>
  <si>
    <t>Sándor Sági</t>
  </si>
  <si>
    <t>Zoltán Mészáros</t>
  </si>
  <si>
    <t>András Gábor Karsai</t>
  </si>
  <si>
    <t>Jozef Antalík</t>
  </si>
  <si>
    <t>Ladislav  Lenárd</t>
  </si>
  <si>
    <t>Považská Bystrica         Sensas</t>
  </si>
  <si>
    <t>Rastislav Dudr st.</t>
  </si>
  <si>
    <t>Ľuboš Krupička</t>
  </si>
  <si>
    <t>Erik Báťa</t>
  </si>
  <si>
    <t>Peter Baránek</t>
  </si>
  <si>
    <t>Vladimír Mičjan</t>
  </si>
  <si>
    <t>Miroslav Santus</t>
  </si>
  <si>
    <t>Rastislav Dudr ml.</t>
  </si>
  <si>
    <t>ŽK do 29.6.2021</t>
  </si>
  <si>
    <t>Prešov                        Colmic</t>
  </si>
  <si>
    <t>´Daniel Olejňák</t>
  </si>
  <si>
    <t>Radoslav Rolík</t>
  </si>
  <si>
    <t>Michal Olejňák</t>
  </si>
  <si>
    <t>Marek Rešetár</t>
  </si>
  <si>
    <t>Lee Clarke</t>
  </si>
  <si>
    <t>Lukáš Kondík</t>
  </si>
  <si>
    <t>Šahy</t>
  </si>
  <si>
    <t>Ľuboš Tanaši</t>
  </si>
  <si>
    <t>Stanislav Bačík</t>
  </si>
  <si>
    <t>Stanislav Šebek</t>
  </si>
  <si>
    <t>Ondrej Staňo</t>
  </si>
  <si>
    <t>Tomáš Mráz</t>
  </si>
  <si>
    <t>Trenčín                          ŠKP Trenčín</t>
  </si>
  <si>
    <t>Marek Macháč</t>
  </si>
  <si>
    <t>Roman Radil</t>
  </si>
  <si>
    <t>Branislav Oslanec</t>
  </si>
  <si>
    <t>Filip Kmeťo</t>
  </si>
  <si>
    <t>Michal Čampiš</t>
  </si>
  <si>
    <t>Marcel Čampiš</t>
  </si>
  <si>
    <t>Patrik Gargalík</t>
  </si>
  <si>
    <t>Vladimír Kaminský</t>
  </si>
  <si>
    <t>Trnava  A                           Mivardi</t>
  </si>
  <si>
    <t>Peter Ardan</t>
  </si>
  <si>
    <t>Peter Mišo</t>
  </si>
  <si>
    <t>Martin Lipka</t>
  </si>
  <si>
    <t>Ladislav Vrábel</t>
  </si>
  <si>
    <t>Gabriel Vajsábel</t>
  </si>
  <si>
    <t>Andrej Heger</t>
  </si>
  <si>
    <t>Turčianske Teplice</t>
  </si>
  <si>
    <t>František Haluška</t>
  </si>
  <si>
    <t>Juraj Líška</t>
  </si>
  <si>
    <t>Martin Pavlík</t>
  </si>
  <si>
    <t>Tomáš Parvanov</t>
  </si>
  <si>
    <t>Lucia Halušková</t>
  </si>
  <si>
    <t>Viliam Pikla</t>
  </si>
  <si>
    <t>Michal Petruš</t>
  </si>
  <si>
    <t>Vranov nad Topľou   Tubertíny</t>
  </si>
  <si>
    <t xml:space="preserve">Ján Hittmár </t>
  </si>
  <si>
    <t>Róbert Kandra</t>
  </si>
  <si>
    <t>Dušan Pyreň</t>
  </si>
  <si>
    <t>Miroslav Boháč</t>
  </si>
  <si>
    <t>Peter Rošák</t>
  </si>
  <si>
    <t>Martin Rašek</t>
  </si>
  <si>
    <t>Lukáš Košalko</t>
  </si>
  <si>
    <t>Ján Mikita</t>
  </si>
  <si>
    <t>Žiar nad Hronom           Tubertíny</t>
  </si>
  <si>
    <t xml:space="preserve">Ramis Saliu </t>
  </si>
  <si>
    <t>Ján Sámel</t>
  </si>
  <si>
    <t>Miloslav Finďo</t>
  </si>
  <si>
    <t>Marek Gabona</t>
  </si>
  <si>
    <t>Ladislav Beko</t>
  </si>
  <si>
    <t>Tomáš Mindák</t>
  </si>
  <si>
    <t>Ervín Rendek</t>
  </si>
  <si>
    <t>Martin Novotný</t>
  </si>
  <si>
    <t>20.9.22   905777077</t>
  </si>
  <si>
    <t>ŽK 15.5.2023</t>
  </si>
  <si>
    <t>ŽK do 30.9.2022</t>
  </si>
  <si>
    <r>
      <rPr>
        <sz val="12"/>
        <rFont val="Times New Roman"/>
        <family val="1"/>
        <charset val="238"/>
      </rPr>
      <t>Miesto preteku</t>
    </r>
    <r>
      <rPr>
        <b/>
        <sz val="12"/>
        <rFont val="Times New Roman"/>
        <family val="1"/>
        <charset val="238"/>
      </rPr>
      <t>:  VN Môťová</t>
    </r>
  </si>
  <si>
    <r>
      <rPr>
        <sz val="14"/>
        <rFont val="Times New Roman"/>
        <family val="1"/>
        <charset val="238"/>
      </rPr>
      <t xml:space="preserve">Dátum : </t>
    </r>
    <r>
      <rPr>
        <b/>
        <sz val="14"/>
        <rFont val="Times New Roman"/>
        <family val="1"/>
        <charset val="238"/>
      </rPr>
      <t xml:space="preserve"> 15.5.2921</t>
    </r>
  </si>
  <si>
    <r>
      <rPr>
        <sz val="12"/>
        <rFont val="Times New Roman"/>
        <family val="1"/>
        <charset val="238"/>
      </rPr>
      <t>Miesto preteku</t>
    </r>
    <r>
      <rPr>
        <b/>
        <sz val="12"/>
        <rFont val="Times New Roman"/>
        <family val="1"/>
        <charset val="238"/>
      </rPr>
      <t>: VN Môťová</t>
    </r>
  </si>
  <si>
    <r>
      <rPr>
        <sz val="14"/>
        <rFont val="Times New Roman"/>
        <family val="1"/>
        <charset val="238"/>
      </rPr>
      <t xml:space="preserve">Dátum : </t>
    </r>
    <r>
      <rPr>
        <b/>
        <sz val="14"/>
        <rFont val="Times New Roman"/>
        <family val="1"/>
        <charset val="238"/>
      </rPr>
      <t xml:space="preserve"> 16.5.2021</t>
    </r>
  </si>
  <si>
    <t>1. Liga  LRU - PL</t>
  </si>
  <si>
    <r>
      <rPr>
        <sz val="12"/>
        <rFont val="Times New Roman"/>
        <family val="1"/>
        <charset val="238"/>
      </rPr>
      <t>Miesto preteku</t>
    </r>
    <r>
      <rPr>
        <b/>
        <sz val="12"/>
        <rFont val="Times New Roman"/>
        <family val="1"/>
        <charset val="238"/>
      </rPr>
      <t>:  VN Slňava</t>
    </r>
  </si>
  <si>
    <r>
      <rPr>
        <sz val="14"/>
        <rFont val="Times New Roman"/>
        <family val="1"/>
        <charset val="238"/>
      </rPr>
      <t xml:space="preserve">Dátum : </t>
    </r>
    <r>
      <rPr>
        <b/>
        <sz val="14"/>
        <rFont val="Times New Roman"/>
        <family val="1"/>
        <charset val="238"/>
      </rPr>
      <t xml:space="preserve"> 10,7.2021</t>
    </r>
  </si>
  <si>
    <t xml:space="preserve"> V Ý S L E D K Y    D R U Ž S T I E V       L R U  -  Plávaná 1.liga 2021</t>
  </si>
  <si>
    <r>
      <rPr>
        <sz val="12"/>
        <rFont val="Times New Roman"/>
        <family val="1"/>
        <charset val="238"/>
      </rPr>
      <t>Miesto preteku</t>
    </r>
    <r>
      <rPr>
        <b/>
        <sz val="12"/>
        <rFont val="Times New Roman"/>
        <family val="1"/>
        <charset val="238"/>
      </rPr>
      <t>:  VN Šírava</t>
    </r>
  </si>
  <si>
    <r>
      <rPr>
        <sz val="14"/>
        <rFont val="Times New Roman"/>
        <family val="1"/>
        <charset val="238"/>
      </rPr>
      <t xml:space="preserve">Dátum : </t>
    </r>
    <r>
      <rPr>
        <b/>
        <sz val="14"/>
        <rFont val="Times New Roman"/>
        <family val="1"/>
        <charset val="238"/>
      </rPr>
      <t xml:space="preserve"> 02.10.2021</t>
    </r>
  </si>
  <si>
    <r>
      <rPr>
        <sz val="14"/>
        <rFont val="Times New Roman"/>
        <family val="1"/>
        <charset val="238"/>
      </rPr>
      <t xml:space="preserve">Dátum : </t>
    </r>
    <r>
      <rPr>
        <b/>
        <sz val="14"/>
        <rFont val="Times New Roman"/>
        <family val="1"/>
        <charset val="238"/>
      </rPr>
      <t xml:space="preserve"> 03.10.2021</t>
    </r>
  </si>
  <si>
    <t>Komárno                           Bartal Mix</t>
  </si>
  <si>
    <t>Prešov                                Colmic</t>
  </si>
  <si>
    <t xml:space="preserve">Hlavný rozhodca :    Tibor Petruš                   Garant RADY :                 Riaditeľ preteku :  </t>
  </si>
  <si>
    <t>OZ  SRZ</t>
  </si>
  <si>
    <t xml:space="preserve"> V Ý S L E D K Y    D R U Ž S T I E V       L R U  -  Plávaná 1. liga 2021</t>
  </si>
  <si>
    <t>Ladislav Szabó</t>
  </si>
  <si>
    <t>Hlavný rozhodca :   Tibor Petruš                 Garant RADY :   Ľuboš Krupička             Riaditeľ preteku : Daniel Olejňak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</si>
</sst>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 _S_k_-;\-* #,##0.00\ _S_k_-;_-* &quot;-&quot;??\ _S_k_-;_-@_-"/>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b/>
      <sz val="14"/>
      <name val="Arial"/>
      <family val="2"/>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2">
    <xf numFmtId="0" fontId="0" fillId="0" borderId="0"/>
    <xf numFmtId="166" fontId="27" fillId="0" borderId="0" applyFont="0" applyFill="0" applyBorder="0" applyAlignment="0" applyProtection="0"/>
  </cellStyleXfs>
  <cellXfs count="247">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0" fillId="0" borderId="22"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Fill="1" applyBorder="1"/>
    <xf numFmtId="0" fontId="13" fillId="0" borderId="20" xfId="0" applyFont="1" applyFill="1" applyBorder="1"/>
    <xf numFmtId="0" fontId="13" fillId="0" borderId="48" xfId="0" applyFont="1" applyFill="1" applyBorder="1"/>
    <xf numFmtId="3" fontId="13" fillId="0" borderId="21" xfId="0" applyNumberFormat="1" applyFont="1" applyFill="1" applyBorder="1" applyAlignment="1">
      <alignment horizontal="right"/>
    </xf>
    <xf numFmtId="0" fontId="13" fillId="0" borderId="22" xfId="0" applyFont="1" applyFill="1" applyBorder="1"/>
    <xf numFmtId="0" fontId="0" fillId="0" borderId="22" xfId="0" applyFill="1" applyBorder="1"/>
    <xf numFmtId="0" fontId="0" fillId="0" borderId="49" xfId="0" applyFill="1" applyBorder="1"/>
    <xf numFmtId="3" fontId="13" fillId="0" borderId="21" xfId="0" applyNumberFormat="1" applyFont="1" applyFill="1" applyBorder="1"/>
    <xf numFmtId="0" fontId="0" fillId="4" borderId="0" xfId="0" applyFont="1" applyFill="1"/>
    <xf numFmtId="3" fontId="0" fillId="0" borderId="21" xfId="0" applyNumberFormat="1" applyBorder="1"/>
    <xf numFmtId="0" fontId="0" fillId="0" borderId="20" xfId="0" applyFont="1" applyFill="1" applyBorder="1"/>
    <xf numFmtId="3" fontId="0" fillId="0" borderId="21" xfId="0" applyNumberFormat="1" applyFill="1" applyBorder="1"/>
    <xf numFmtId="3" fontId="0" fillId="4" borderId="21" xfId="0" applyNumberFormat="1" applyFill="1" applyBorder="1"/>
    <xf numFmtId="3" fontId="0" fillId="0" borderId="22" xfId="0" applyNumberFormat="1" applyFill="1" applyBorder="1"/>
    <xf numFmtId="0" fontId="19" fillId="0" borderId="22" xfId="0" applyFont="1" applyFill="1" applyBorder="1"/>
    <xf numFmtId="3" fontId="13" fillId="4" borderId="21" xfId="0" applyNumberFormat="1" applyFont="1" applyFill="1" applyBorder="1"/>
    <xf numFmtId="0" fontId="0" fillId="4" borderId="22" xfId="0" applyFill="1" applyBorder="1"/>
    <xf numFmtId="0" fontId="10" fillId="3" borderId="13" xfId="0" applyFont="1" applyFill="1" applyBorder="1" applyAlignment="1" applyProtection="1">
      <alignment horizontal="center" vertical="center"/>
      <protection locked="0" hidden="1"/>
    </xf>
    <xf numFmtId="164" fontId="10" fillId="4" borderId="5" xfId="0" applyNumberFormat="1"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applyAlignment="1"/>
    <xf numFmtId="0" fontId="0" fillId="0" borderId="42" xfId="0" applyBorder="1" applyAlignment="1"/>
    <xf numFmtId="0" fontId="0" fillId="0" borderId="23" xfId="0" applyBorder="1" applyAlignment="1"/>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0" fillId="0" borderId="0" xfId="0" applyBorder="1" applyAlignment="1">
      <alignment horizontal="center"/>
    </xf>
    <xf numFmtId="0" fontId="28" fillId="0" borderId="34" xfId="0" applyFont="1" applyBorder="1" applyAlignment="1">
      <alignment horizontal="center" vertical="center"/>
    </xf>
  </cellXfs>
  <cellStyles count="2">
    <cellStyle name="Čiarka 2" xfId="1"/>
    <cellStyle name="Normálna" xfId="0" builtinId="0"/>
  </cellStyles>
  <dxfs count="33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enableFormatConditionsCalculation="0"/>
  <dimension ref="A1:I31"/>
  <sheetViews>
    <sheetView workbookViewId="0">
      <selection activeCell="H3" sqref="H3"/>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35" t="s">
        <v>28</v>
      </c>
      <c r="B1" s="70" t="s">
        <v>29</v>
      </c>
      <c r="C1" s="70" t="s">
        <v>30</v>
      </c>
      <c r="D1" s="70" t="s">
        <v>31</v>
      </c>
      <c r="E1" s="70" t="s">
        <v>32</v>
      </c>
      <c r="F1" s="70" t="s">
        <v>33</v>
      </c>
      <c r="G1" s="70" t="s">
        <v>34</v>
      </c>
      <c r="H1" s="70" t="s">
        <v>35</v>
      </c>
      <c r="I1" s="70" t="s">
        <v>36</v>
      </c>
    </row>
    <row r="2" spans="1:9" ht="13.5" thickBot="1" x14ac:dyDescent="0.25">
      <c r="A2" s="136"/>
      <c r="B2" s="71" t="s">
        <v>37</v>
      </c>
      <c r="C2" s="71" t="s">
        <v>37</v>
      </c>
      <c r="D2" s="71" t="s">
        <v>37</v>
      </c>
      <c r="E2" s="71" t="s">
        <v>37</v>
      </c>
      <c r="F2" s="71" t="s">
        <v>37</v>
      </c>
      <c r="G2" s="71" t="s">
        <v>37</v>
      </c>
      <c r="H2" s="71" t="s">
        <v>37</v>
      </c>
      <c r="I2" s="71" t="s">
        <v>37</v>
      </c>
    </row>
    <row r="3" spans="1:9" ht="17.25" customHeight="1" x14ac:dyDescent="0.2">
      <c r="A3" s="133" t="s">
        <v>106</v>
      </c>
      <c r="B3" s="114" t="s">
        <v>107</v>
      </c>
      <c r="C3" s="115" t="s">
        <v>108</v>
      </c>
      <c r="D3" s="115" t="s">
        <v>109</v>
      </c>
      <c r="E3" s="115" t="s">
        <v>110</v>
      </c>
      <c r="F3" s="115" t="s">
        <v>111</v>
      </c>
      <c r="G3" s="115" t="s">
        <v>112</v>
      </c>
      <c r="H3" s="124" t="s">
        <v>220</v>
      </c>
      <c r="I3" s="116"/>
    </row>
    <row r="4" spans="1:9" ht="17.25" customHeight="1" thickBot="1" x14ac:dyDescent="0.25">
      <c r="A4" s="134"/>
      <c r="B4" s="117">
        <v>907060456</v>
      </c>
      <c r="C4" s="118"/>
      <c r="D4" s="118"/>
      <c r="E4" s="118"/>
      <c r="F4" s="118"/>
      <c r="G4" s="118"/>
      <c r="H4" s="119"/>
      <c r="I4" s="120"/>
    </row>
    <row r="5" spans="1:9" ht="17.25" customHeight="1" x14ac:dyDescent="0.2">
      <c r="A5" s="133" t="s">
        <v>113</v>
      </c>
      <c r="B5" s="114" t="s">
        <v>114</v>
      </c>
      <c r="C5" s="115" t="s">
        <v>115</v>
      </c>
      <c r="D5" s="115" t="s">
        <v>116</v>
      </c>
      <c r="E5" s="115" t="s">
        <v>117</v>
      </c>
      <c r="F5" s="115" t="s">
        <v>118</v>
      </c>
      <c r="G5" s="115" t="s">
        <v>119</v>
      </c>
      <c r="H5" s="115"/>
      <c r="I5" s="116"/>
    </row>
    <row r="6" spans="1:9" ht="17.25" customHeight="1" thickBot="1" x14ac:dyDescent="0.25">
      <c r="A6" s="134"/>
      <c r="B6" s="121">
        <v>905437250</v>
      </c>
      <c r="C6" s="118"/>
      <c r="D6" s="118"/>
      <c r="E6" s="122" t="s">
        <v>120</v>
      </c>
      <c r="F6" s="118"/>
      <c r="G6" s="118"/>
      <c r="H6" s="118"/>
      <c r="I6" s="120"/>
    </row>
    <row r="7" spans="1:9" ht="17.25" customHeight="1" x14ac:dyDescent="0.2">
      <c r="A7" s="137" t="s">
        <v>121</v>
      </c>
      <c r="B7" s="67" t="s">
        <v>122</v>
      </c>
      <c r="C7" s="68" t="s">
        <v>123</v>
      </c>
      <c r="D7" s="68" t="s">
        <v>124</v>
      </c>
      <c r="E7" s="68" t="s">
        <v>125</v>
      </c>
      <c r="F7" s="68" t="s">
        <v>126</v>
      </c>
      <c r="G7" s="68" t="s">
        <v>127</v>
      </c>
      <c r="H7" s="68" t="s">
        <v>128</v>
      </c>
      <c r="I7" s="116"/>
    </row>
    <row r="8" spans="1:9" ht="17.25" customHeight="1" thickBot="1" x14ac:dyDescent="0.25">
      <c r="A8" s="138"/>
      <c r="B8" s="123">
        <v>907075650</v>
      </c>
      <c r="C8" s="119"/>
      <c r="D8" s="69"/>
      <c r="E8" s="69"/>
      <c r="F8" s="69"/>
      <c r="G8" s="69"/>
      <c r="H8" s="69"/>
      <c r="I8" s="120"/>
    </row>
    <row r="9" spans="1:9" ht="17.25" customHeight="1" x14ac:dyDescent="0.2">
      <c r="A9" s="133" t="s">
        <v>129</v>
      </c>
      <c r="B9" s="114" t="s">
        <v>130</v>
      </c>
      <c r="C9" s="115" t="s">
        <v>131</v>
      </c>
      <c r="D9" s="115" t="s">
        <v>132</v>
      </c>
      <c r="E9" s="115" t="s">
        <v>133</v>
      </c>
      <c r="F9" s="115" t="s">
        <v>134</v>
      </c>
      <c r="G9" s="115" t="s">
        <v>135</v>
      </c>
      <c r="H9" s="124" t="s">
        <v>136</v>
      </c>
      <c r="I9" s="116"/>
    </row>
    <row r="10" spans="1:9" ht="17.25" customHeight="1" thickBot="1" x14ac:dyDescent="0.25">
      <c r="A10" s="134"/>
      <c r="B10" s="125">
        <v>903274266</v>
      </c>
      <c r="C10" s="119"/>
      <c r="D10" s="119"/>
      <c r="E10" s="119"/>
      <c r="F10" s="119"/>
      <c r="G10" s="119"/>
      <c r="H10" s="119"/>
      <c r="I10" s="120"/>
    </row>
    <row r="11" spans="1:9" ht="17.25" customHeight="1" x14ac:dyDescent="0.2">
      <c r="A11" s="133" t="s">
        <v>137</v>
      </c>
      <c r="B11" s="114" t="s">
        <v>138</v>
      </c>
      <c r="C11" s="115" t="s">
        <v>139</v>
      </c>
      <c r="D11" s="115" t="s">
        <v>140</v>
      </c>
      <c r="E11" s="115" t="s">
        <v>141</v>
      </c>
      <c r="F11" s="115" t="s">
        <v>142</v>
      </c>
      <c r="G11" s="115" t="s">
        <v>143</v>
      </c>
      <c r="H11" s="115" t="s">
        <v>144</v>
      </c>
      <c r="I11" s="116"/>
    </row>
    <row r="12" spans="1:9" ht="17.25" customHeight="1" thickBot="1" x14ac:dyDescent="0.25">
      <c r="A12" s="134"/>
      <c r="B12" s="126" t="s">
        <v>145</v>
      </c>
      <c r="C12" s="127">
        <v>905313321</v>
      </c>
      <c r="D12" s="119"/>
      <c r="E12" s="119"/>
      <c r="F12" s="119"/>
      <c r="G12" s="119"/>
      <c r="H12" s="119"/>
      <c r="I12" s="120"/>
    </row>
    <row r="13" spans="1:9" ht="17.25" customHeight="1" x14ac:dyDescent="0.2">
      <c r="A13" s="133" t="s">
        <v>146</v>
      </c>
      <c r="B13" s="114" t="s">
        <v>147</v>
      </c>
      <c r="C13" s="115" t="s">
        <v>148</v>
      </c>
      <c r="D13" s="115" t="s">
        <v>149</v>
      </c>
      <c r="E13" s="115" t="s">
        <v>150</v>
      </c>
      <c r="F13" s="115" t="s">
        <v>151</v>
      </c>
      <c r="G13" s="115" t="s">
        <v>152</v>
      </c>
      <c r="H13" s="115"/>
      <c r="I13" s="116"/>
    </row>
    <row r="14" spans="1:9" ht="17.25" customHeight="1" thickBot="1" x14ac:dyDescent="0.25">
      <c r="A14" s="134"/>
      <c r="B14" s="125">
        <v>905902647</v>
      </c>
      <c r="C14" s="119"/>
      <c r="D14" s="119"/>
      <c r="E14" s="119"/>
      <c r="F14" s="119"/>
      <c r="G14" s="119"/>
      <c r="H14" s="119"/>
      <c r="I14" s="120"/>
    </row>
    <row r="15" spans="1:9" ht="17.25" customHeight="1" x14ac:dyDescent="0.2">
      <c r="A15" s="137" t="s">
        <v>153</v>
      </c>
      <c r="B15" s="67" t="s">
        <v>154</v>
      </c>
      <c r="C15" s="68" t="s">
        <v>155</v>
      </c>
      <c r="D15" s="68" t="s">
        <v>156</v>
      </c>
      <c r="E15" s="68" t="s">
        <v>157</v>
      </c>
      <c r="F15" s="68" t="s">
        <v>158</v>
      </c>
      <c r="G15" s="68"/>
      <c r="H15" s="115"/>
      <c r="I15" s="116"/>
    </row>
    <row r="16" spans="1:9" ht="17.25" customHeight="1" thickBot="1" x14ac:dyDescent="0.25">
      <c r="A16" s="138"/>
      <c r="B16" s="123">
        <v>907562155</v>
      </c>
      <c r="C16" s="69"/>
      <c r="D16" s="69"/>
      <c r="E16" s="69"/>
      <c r="F16" s="69"/>
      <c r="G16" s="69"/>
      <c r="H16" s="119"/>
      <c r="I16" s="120"/>
    </row>
    <row r="17" spans="1:9" ht="17.25" customHeight="1" x14ac:dyDescent="0.2">
      <c r="A17" s="137" t="s">
        <v>159</v>
      </c>
      <c r="B17" s="67" t="s">
        <v>160</v>
      </c>
      <c r="C17" s="68" t="s">
        <v>161</v>
      </c>
      <c r="D17" s="68" t="s">
        <v>162</v>
      </c>
      <c r="E17" s="68" t="s">
        <v>163</v>
      </c>
      <c r="F17" s="68" t="s">
        <v>164</v>
      </c>
      <c r="G17" s="115" t="s">
        <v>165</v>
      </c>
      <c r="H17" s="115" t="s">
        <v>166</v>
      </c>
      <c r="I17" s="116" t="s">
        <v>167</v>
      </c>
    </row>
    <row r="18" spans="1:9" ht="17.25" customHeight="1" thickBot="1" x14ac:dyDescent="0.25">
      <c r="A18" s="138"/>
      <c r="B18" s="123">
        <v>917787109</v>
      </c>
      <c r="C18" s="69"/>
      <c r="D18" s="69"/>
      <c r="E18" s="69"/>
      <c r="F18" s="69"/>
      <c r="G18" s="119"/>
      <c r="H18" s="119"/>
      <c r="I18" s="120"/>
    </row>
    <row r="19" spans="1:9" ht="17.25" customHeight="1" x14ac:dyDescent="0.2">
      <c r="A19" s="133" t="s">
        <v>168</v>
      </c>
      <c r="B19" s="114" t="s">
        <v>169</v>
      </c>
      <c r="C19" s="115" t="s">
        <v>170</v>
      </c>
      <c r="D19" s="115" t="s">
        <v>171</v>
      </c>
      <c r="E19" s="115" t="s">
        <v>172</v>
      </c>
      <c r="F19" s="115" t="s">
        <v>173</v>
      </c>
      <c r="G19" s="115" t="s">
        <v>174</v>
      </c>
      <c r="H19" s="115"/>
      <c r="I19" s="114"/>
    </row>
    <row r="20" spans="1:9" ht="17.25" customHeight="1" thickBot="1" x14ac:dyDescent="0.25">
      <c r="A20" s="134"/>
      <c r="B20" s="125">
        <v>903404655</v>
      </c>
      <c r="C20" s="119"/>
      <c r="D20" s="119"/>
      <c r="E20" s="119"/>
      <c r="F20" s="119"/>
      <c r="G20" s="119"/>
      <c r="H20" s="119"/>
      <c r="I20" s="125"/>
    </row>
    <row r="21" spans="1:9" ht="17.25" customHeight="1" x14ac:dyDescent="0.2">
      <c r="A21" s="133" t="s">
        <v>175</v>
      </c>
      <c r="B21" s="114" t="s">
        <v>176</v>
      </c>
      <c r="C21" s="115" t="s">
        <v>177</v>
      </c>
      <c r="D21" s="115" t="s">
        <v>178</v>
      </c>
      <c r="E21" s="115" t="s">
        <v>179</v>
      </c>
      <c r="F21" s="115" t="s">
        <v>180</v>
      </c>
      <c r="G21" s="115" t="s">
        <v>181</v>
      </c>
      <c r="H21" s="115" t="s">
        <v>182</v>
      </c>
      <c r="I21" s="116"/>
    </row>
    <row r="22" spans="1:9" ht="17.25" customHeight="1" thickBot="1" x14ac:dyDescent="0.25">
      <c r="A22" s="134"/>
      <c r="B22" s="125">
        <v>905945559</v>
      </c>
      <c r="C22" s="119"/>
      <c r="D22" s="119"/>
      <c r="E22" s="119"/>
      <c r="F22" s="119"/>
      <c r="G22" s="119"/>
      <c r="H22" s="119"/>
      <c r="I22" s="120"/>
    </row>
    <row r="23" spans="1:9" ht="17.25" customHeight="1" x14ac:dyDescent="0.2">
      <c r="A23" s="133" t="s">
        <v>183</v>
      </c>
      <c r="B23" s="114" t="s">
        <v>184</v>
      </c>
      <c r="C23" s="115" t="s">
        <v>185</v>
      </c>
      <c r="D23" s="115" t="s">
        <v>186</v>
      </c>
      <c r="E23" s="115" t="s">
        <v>187</v>
      </c>
      <c r="F23" s="115" t="s">
        <v>188</v>
      </c>
      <c r="G23" s="115" t="s">
        <v>189</v>
      </c>
      <c r="H23" s="115" t="s">
        <v>190</v>
      </c>
      <c r="I23" s="116" t="s">
        <v>191</v>
      </c>
    </row>
    <row r="24" spans="1:9" ht="17.25" customHeight="1" thickBot="1" x14ac:dyDescent="0.25">
      <c r="A24" s="134"/>
      <c r="B24" s="125">
        <v>908049195</v>
      </c>
      <c r="C24" s="119"/>
      <c r="D24" s="119"/>
      <c r="E24" s="119"/>
      <c r="F24" s="119"/>
      <c r="G24" s="128"/>
      <c r="H24" s="119"/>
      <c r="I24" s="120"/>
    </row>
    <row r="25" spans="1:9" ht="17.25" customHeight="1" x14ac:dyDescent="0.2">
      <c r="A25" s="133" t="s">
        <v>192</v>
      </c>
      <c r="B25" s="115" t="s">
        <v>193</v>
      </c>
      <c r="C25" s="115" t="s">
        <v>194</v>
      </c>
      <c r="D25" s="115" t="s">
        <v>195</v>
      </c>
      <c r="E25" s="115" t="s">
        <v>196</v>
      </c>
      <c r="F25" s="115" t="s">
        <v>197</v>
      </c>
      <c r="G25" s="115" t="s">
        <v>198</v>
      </c>
      <c r="H25" s="115" t="s">
        <v>199</v>
      </c>
      <c r="I25" s="116" t="s">
        <v>200</v>
      </c>
    </row>
    <row r="26" spans="1:9" ht="17.25" customHeight="1" thickBot="1" x14ac:dyDescent="0.25">
      <c r="A26" s="134"/>
      <c r="B26" s="129" t="s">
        <v>201</v>
      </c>
      <c r="C26" s="130" t="s">
        <v>202</v>
      </c>
      <c r="D26" s="119"/>
      <c r="E26" s="130" t="s">
        <v>203</v>
      </c>
      <c r="F26" s="130" t="s">
        <v>203</v>
      </c>
      <c r="G26" s="119"/>
      <c r="H26" s="119"/>
      <c r="I26" s="120"/>
    </row>
    <row r="28" spans="1:9" x14ac:dyDescent="0.2">
      <c r="A28" s="20" t="s">
        <v>38</v>
      </c>
      <c r="B28" s="20" t="s">
        <v>39</v>
      </c>
      <c r="C28" s="20" t="s">
        <v>42</v>
      </c>
    </row>
    <row r="29" spans="1:9" x14ac:dyDescent="0.2">
      <c r="B29" s="20" t="s">
        <v>40</v>
      </c>
      <c r="C29" s="20" t="s">
        <v>43</v>
      </c>
    </row>
    <row r="30" spans="1:9" x14ac:dyDescent="0.2">
      <c r="B30" s="20" t="s">
        <v>41</v>
      </c>
      <c r="C30" s="20" t="s">
        <v>44</v>
      </c>
    </row>
    <row r="31" spans="1:9" x14ac:dyDescent="0.2">
      <c r="C31" s="20" t="s">
        <v>45</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186" t="s">
        <v>219</v>
      </c>
      <c r="B1" s="187"/>
      <c r="C1" s="187"/>
      <c r="D1" s="187"/>
      <c r="E1" s="187"/>
      <c r="F1" s="187"/>
      <c r="G1" s="187"/>
      <c r="H1" s="187"/>
      <c r="I1" s="187"/>
      <c r="J1" s="187"/>
      <c r="K1" s="187"/>
      <c r="L1" s="187"/>
      <c r="M1" s="187"/>
      <c r="N1" s="187"/>
      <c r="O1" s="187"/>
      <c r="P1" s="187"/>
      <c r="Q1" s="188"/>
      <c r="R1" s="5"/>
      <c r="S1" s="5"/>
    </row>
    <row r="2" spans="1:27" ht="20.100000000000001" customHeight="1" thickBot="1" x14ac:dyDescent="0.25">
      <c r="A2" s="189" t="s">
        <v>19</v>
      </c>
      <c r="B2" s="192" t="s">
        <v>218</v>
      </c>
      <c r="C2" s="223" t="s">
        <v>99</v>
      </c>
      <c r="D2" s="224"/>
      <c r="E2" s="225"/>
      <c r="F2" s="223" t="s">
        <v>52</v>
      </c>
      <c r="G2" s="224"/>
      <c r="H2" s="225"/>
      <c r="I2" s="223" t="s">
        <v>100</v>
      </c>
      <c r="J2" s="224"/>
      <c r="K2" s="225"/>
      <c r="L2" s="224" t="s">
        <v>75</v>
      </c>
      <c r="M2" s="224"/>
      <c r="N2" s="224"/>
      <c r="O2" s="223" t="s">
        <v>3</v>
      </c>
      <c r="P2" s="224"/>
      <c r="Q2" s="225"/>
      <c r="R2" s="6"/>
      <c r="S2" s="6"/>
    </row>
    <row r="3" spans="1:27" ht="12" customHeight="1" x14ac:dyDescent="0.2">
      <c r="A3" s="190"/>
      <c r="B3" s="193"/>
      <c r="C3" s="219" t="s">
        <v>53</v>
      </c>
      <c r="D3" s="203" t="s">
        <v>12</v>
      </c>
      <c r="E3" s="217" t="s">
        <v>54</v>
      </c>
      <c r="F3" s="219" t="s">
        <v>53</v>
      </c>
      <c r="G3" s="203" t="s">
        <v>12</v>
      </c>
      <c r="H3" s="217" t="s">
        <v>54</v>
      </c>
      <c r="I3" s="219" t="s">
        <v>53</v>
      </c>
      <c r="J3" s="203" t="s">
        <v>12</v>
      </c>
      <c r="K3" s="217" t="s">
        <v>54</v>
      </c>
      <c r="L3" s="219" t="s">
        <v>53</v>
      </c>
      <c r="M3" s="203" t="s">
        <v>12</v>
      </c>
      <c r="N3" s="217" t="s">
        <v>54</v>
      </c>
      <c r="O3" s="221" t="s">
        <v>53</v>
      </c>
      <c r="P3" s="203" t="s">
        <v>17</v>
      </c>
      <c r="Q3" s="226" t="s">
        <v>1</v>
      </c>
      <c r="R3" s="6"/>
      <c r="S3" s="6"/>
    </row>
    <row r="4" spans="1:27" ht="18" customHeight="1" thickBot="1" x14ac:dyDescent="0.25">
      <c r="A4" s="191"/>
      <c r="B4" s="194"/>
      <c r="C4" s="220"/>
      <c r="D4" s="203"/>
      <c r="E4" s="218"/>
      <c r="F4" s="220"/>
      <c r="G4" s="203"/>
      <c r="H4" s="218"/>
      <c r="I4" s="220"/>
      <c r="J4" s="201"/>
      <c r="K4" s="218"/>
      <c r="L4" s="220"/>
      <c r="M4" s="201"/>
      <c r="N4" s="218"/>
      <c r="O4" s="222"/>
      <c r="P4" s="201"/>
      <c r="Q4" s="227"/>
      <c r="R4" s="6"/>
      <c r="S4" s="6"/>
    </row>
    <row r="5" spans="1:27" ht="35.1" customHeight="1" thickBot="1" x14ac:dyDescent="0.25">
      <c r="A5" s="2">
        <v>1</v>
      </c>
      <c r="B5" s="31" t="str">
        <f>'12 družstiev Pretek č. 4'!B5:B6</f>
        <v>Dunajská Streda -            Mivardi team</v>
      </c>
      <c r="C5" s="32">
        <f>'12 družstiev Pretek č. 3'!O5</f>
        <v>8</v>
      </c>
      <c r="D5" s="33">
        <f>'12 družstiev Pretek č. 3'!P5</f>
        <v>61175</v>
      </c>
      <c r="E5" s="34">
        <f>'12 družstiev Pretek č. 3'!Q5</f>
        <v>2</v>
      </c>
      <c r="F5" s="32">
        <f>'12 družstiev Pretek č. 4'!O5</f>
        <v>15</v>
      </c>
      <c r="G5" s="33">
        <f>'12 družstiev Pretek č. 4'!P5</f>
        <v>67105</v>
      </c>
      <c r="H5" s="34">
        <f>'12 družstiev Pretek č. 4'!Q5</f>
        <v>2</v>
      </c>
      <c r="I5" s="32">
        <f>'12 družstiev Pretek č. 5'!O5</f>
        <v>19</v>
      </c>
      <c r="J5" s="33">
        <f>'12 družstiev Pretek č. 5'!P5</f>
        <v>100655</v>
      </c>
      <c r="K5" s="34">
        <f>'12 družstiev Pretek č. 5'!Q5</f>
        <v>4</v>
      </c>
      <c r="L5" s="32">
        <f>'12 družstiev Pretek č. 6'!O5</f>
        <v>25</v>
      </c>
      <c r="M5" s="33">
        <f>'12 družstiev Pretek č. 6'!P5</f>
        <v>80775</v>
      </c>
      <c r="N5" s="73">
        <f>'12 družstiev Pretek č. 6'!Q5</f>
        <v>5</v>
      </c>
      <c r="O5" s="40">
        <f>SUM(I5+L5)+'Priebežné poradie po 3. a 4 '!O5</f>
        <v>114</v>
      </c>
      <c r="P5" s="41">
        <f>SUM(J5+M5)+'Priebežné poradie po 3. a 4 '!P5</f>
        <v>497530</v>
      </c>
      <c r="Q5" s="42">
        <f>AA5</f>
        <v>3</v>
      </c>
      <c r="R5" s="3"/>
      <c r="S5" s="3"/>
      <c r="V5" s="42">
        <f>(RANK(O5,$O$5:$O$16,1))</f>
        <v>3</v>
      </c>
      <c r="W5">
        <f>RANK(P5,$P$5:$P$16,0)</f>
        <v>3</v>
      </c>
      <c r="X5">
        <f>V5+W5*0.001</f>
        <v>3.0030000000000001</v>
      </c>
      <c r="AA5">
        <f>RANK(X5,$X$5:$X$16,1)</f>
        <v>3</v>
      </c>
    </row>
    <row r="6" spans="1:27" ht="35.1" customHeight="1" thickBot="1" x14ac:dyDescent="0.25">
      <c r="A6" s="7">
        <v>2</v>
      </c>
      <c r="B6" s="31" t="str">
        <f>'12 družstiev Pretek č. 4'!B7</f>
        <v>Komárno                    Bartal Mix</v>
      </c>
      <c r="C6" s="43">
        <f>'12 družstiev Pretek č. 3'!O7</f>
        <v>22</v>
      </c>
      <c r="D6" s="44">
        <f>'12 družstiev Pretek č. 3'!P7</f>
        <v>28560</v>
      </c>
      <c r="E6" s="110">
        <f>'12 družstiev Pretek č. 3'!Q7</f>
        <v>4</v>
      </c>
      <c r="F6" s="43">
        <f>'12 družstiev Pretek č. 4'!O7</f>
        <v>32</v>
      </c>
      <c r="G6" s="44">
        <f>'12 družstiev Pretek č. 4'!P7</f>
        <v>34220</v>
      </c>
      <c r="H6" s="110">
        <f>'12 družstiev Pretek č. 4'!Q7</f>
        <v>9</v>
      </c>
      <c r="I6" s="43">
        <f>'12 družstiev Pretek č. 5'!O7</f>
        <v>22</v>
      </c>
      <c r="J6" s="44">
        <f>'12 družstiev Pretek č. 5'!P7</f>
        <v>82740</v>
      </c>
      <c r="K6" s="110">
        <f>'12 družstiev Pretek č. 5'!Q7</f>
        <v>6</v>
      </c>
      <c r="L6" s="43">
        <f>'12 družstiev Pretek č. 6'!O7</f>
        <v>25</v>
      </c>
      <c r="M6" s="44">
        <f>'12 družstiev Pretek č. 6'!P7</f>
        <v>80065</v>
      </c>
      <c r="N6" s="74">
        <f>'12 družstiev Pretek č. 6'!Q7</f>
        <v>6</v>
      </c>
      <c r="O6" s="40">
        <f>SUM(I6+L6)+'Priebežné poradie po 3. a 4 '!O6</f>
        <v>148</v>
      </c>
      <c r="P6" s="41">
        <f>SUM(J6+M6)+'Priebežné poradie po 3. a 4 '!P6</f>
        <v>420175</v>
      </c>
      <c r="Q6" s="49">
        <f>AA6</f>
        <v>5</v>
      </c>
      <c r="R6" s="3"/>
      <c r="S6" s="3"/>
      <c r="V6" s="42">
        <f t="shared" ref="V6:V16" si="0">(RANK(O6,$O$5:$O$16,1))</f>
        <v>5</v>
      </c>
      <c r="W6">
        <f t="shared" ref="W6:W16" si="1">RANK(P6,$P$5:$P$16,0)</f>
        <v>5</v>
      </c>
      <c r="X6">
        <f t="shared" ref="X6:X16" si="2">V6+W6*0.001</f>
        <v>5.0049999999999999</v>
      </c>
      <c r="AA6">
        <f t="shared" ref="AA6:AA16" si="3">RANK(X6,$X$5:$X$16,1)</f>
        <v>5</v>
      </c>
    </row>
    <row r="7" spans="1:27" ht="35.1" customHeight="1" thickBot="1" x14ac:dyDescent="0.25">
      <c r="A7" s="2">
        <v>3</v>
      </c>
      <c r="B7" s="31" t="str">
        <f>'12 družstiev Pretek č. 4'!B9</f>
        <v>Michalovce</v>
      </c>
      <c r="C7" s="43">
        <f>'12 družstiev Pretek č. 3'!O9</f>
        <v>32</v>
      </c>
      <c r="D7" s="44">
        <f>'12 družstiev Pretek č. 3'!P9</f>
        <v>14800</v>
      </c>
      <c r="E7" s="110">
        <f>'12 družstiev Pretek č. 3'!Q9</f>
        <v>8</v>
      </c>
      <c r="F7" s="43">
        <f>'12 družstiev Pretek č. 4'!O9</f>
        <v>26</v>
      </c>
      <c r="G7" s="44">
        <f>'12 družstiev Pretek č. 4'!P9</f>
        <v>38615</v>
      </c>
      <c r="H7" s="110">
        <f>'12 družstiev Pretek č. 4'!Q9</f>
        <v>7</v>
      </c>
      <c r="I7" s="43">
        <f>'12 družstiev Pretek č. 5'!O9</f>
        <v>29</v>
      </c>
      <c r="J7" s="44">
        <f>'12 družstiev Pretek č. 5'!P9</f>
        <v>70538</v>
      </c>
      <c r="K7" s="110">
        <f>'12 družstiev Pretek č. 5'!Q9</f>
        <v>8</v>
      </c>
      <c r="L7" s="43">
        <f>'12 družstiev Pretek č. 6'!O9</f>
        <v>25</v>
      </c>
      <c r="M7" s="44">
        <f>'12 družstiev Pretek č. 6'!P9</f>
        <v>72419</v>
      </c>
      <c r="N7" s="74">
        <f>'12 družstiev Pretek č. 6'!Q9</f>
        <v>8</v>
      </c>
      <c r="O7" s="40">
        <f>SUM(I7+L7)+'Priebežné poradie po 3. a 4 '!O7</f>
        <v>190</v>
      </c>
      <c r="P7" s="41">
        <f>SUM(J7+M7)+'Priebežné poradie po 3. a 4 '!P7</f>
        <v>318502</v>
      </c>
      <c r="Q7" s="49">
        <f t="shared" ref="Q7:Q16" si="4">AA7</f>
        <v>9</v>
      </c>
      <c r="R7" s="3"/>
      <c r="S7" s="3"/>
      <c r="V7" s="42">
        <f t="shared" si="0"/>
        <v>9</v>
      </c>
      <c r="W7">
        <f t="shared" si="1"/>
        <v>10</v>
      </c>
      <c r="X7">
        <f t="shared" si="2"/>
        <v>9.01</v>
      </c>
      <c r="AA7">
        <f t="shared" si="3"/>
        <v>9</v>
      </c>
    </row>
    <row r="8" spans="1:27" ht="35.1" customHeight="1" thickBot="1" x14ac:dyDescent="0.25">
      <c r="A8" s="7">
        <v>4</v>
      </c>
      <c r="B8" s="31" t="str">
        <f>'12 družstiev Pretek č. 4'!B11</f>
        <v>Nové Zámky</v>
      </c>
      <c r="C8" s="43">
        <f>'12 družstiev Pretek č. 3'!O11</f>
        <v>39</v>
      </c>
      <c r="D8" s="44">
        <f>'12 družstiev Pretek č. 3'!P11</f>
        <v>9125</v>
      </c>
      <c r="E8" s="110">
        <f>'12 družstiev Pretek č. 3'!Q11</f>
        <v>10</v>
      </c>
      <c r="F8" s="43">
        <f>'12 družstiev Pretek č. 4'!O11</f>
        <v>31</v>
      </c>
      <c r="G8" s="44">
        <f>'12 družstiev Pretek č. 4'!P11</f>
        <v>30865</v>
      </c>
      <c r="H8" s="110">
        <f>'12 družstiev Pretek č. 4'!Q11</f>
        <v>8</v>
      </c>
      <c r="I8" s="43">
        <f>'12 družstiev Pretek č. 5'!O11</f>
        <v>52</v>
      </c>
      <c r="J8" s="44">
        <f>'12 družstiev Pretek č. 5'!P11</f>
        <v>0</v>
      </c>
      <c r="K8" s="110">
        <f>'12 družstiev Pretek č. 5'!Q11</f>
        <v>11</v>
      </c>
      <c r="L8" s="43">
        <f>'12 družstiev Pretek č. 6'!O11</f>
        <v>52</v>
      </c>
      <c r="M8" s="44">
        <f>'12 družstiev Pretek č. 6'!P11</f>
        <v>0</v>
      </c>
      <c r="N8" s="74">
        <f>'12 družstiev Pretek č. 6'!Q11</f>
        <v>11</v>
      </c>
      <c r="O8" s="40">
        <f>SUM(I8+L8)+'Priebežné poradie po 3. a 4 '!O8</f>
        <v>222</v>
      </c>
      <c r="P8" s="41">
        <f>SUM(J8+M8)+'Priebežné poradie po 3. a 4 '!P8</f>
        <v>227935</v>
      </c>
      <c r="Q8" s="49">
        <f t="shared" si="4"/>
        <v>11</v>
      </c>
      <c r="R8" s="3"/>
      <c r="S8" s="3"/>
      <c r="V8" s="42">
        <f t="shared" si="0"/>
        <v>11</v>
      </c>
      <c r="W8">
        <f t="shared" si="1"/>
        <v>11</v>
      </c>
      <c r="X8">
        <f t="shared" si="2"/>
        <v>11.010999999999999</v>
      </c>
      <c r="AA8">
        <f t="shared" si="3"/>
        <v>11</v>
      </c>
    </row>
    <row r="9" spans="1:27" ht="35.1" customHeight="1" thickBot="1" x14ac:dyDescent="0.25">
      <c r="A9" s="2">
        <v>5</v>
      </c>
      <c r="B9" s="31" t="str">
        <f>'12 družstiev Pretek č. 4'!B13</f>
        <v>Považská Bystrica         Sensas</v>
      </c>
      <c r="C9" s="43">
        <f>'12 družstiev Pretek č. 3'!O13</f>
        <v>5</v>
      </c>
      <c r="D9" s="44">
        <f>'12 družstiev Pretek č. 3'!P13</f>
        <v>79875</v>
      </c>
      <c r="E9" s="110">
        <f>'12 družstiev Pretek č. 3'!Q13</f>
        <v>1</v>
      </c>
      <c r="F9" s="43">
        <f>'12 družstiev Pretek č. 4'!O13</f>
        <v>6</v>
      </c>
      <c r="G9" s="44">
        <f>'12 družstiev Pretek č. 4'!P13</f>
        <v>77550</v>
      </c>
      <c r="H9" s="110">
        <f>'12 družstiev Pretek č. 4'!Q13</f>
        <v>1</v>
      </c>
      <c r="I9" s="43">
        <f>'12 družstiev Pretek č. 5'!O13</f>
        <v>12</v>
      </c>
      <c r="J9" s="44">
        <f>'12 družstiev Pretek č. 5'!P13</f>
        <v>137241</v>
      </c>
      <c r="K9" s="110">
        <f>'12 družstiev Pretek č. 5'!Q13</f>
        <v>1</v>
      </c>
      <c r="L9" s="43">
        <f>'12 družstiev Pretek č. 6'!O13</f>
        <v>7</v>
      </c>
      <c r="M9" s="44">
        <f>'12 družstiev Pretek č. 6'!P13</f>
        <v>127074</v>
      </c>
      <c r="N9" s="74">
        <f>'12 družstiev Pretek č. 6'!Q13</f>
        <v>1</v>
      </c>
      <c r="O9" s="40">
        <f>SUM(I9+L9)+'Priebežné poradie po 3. a 4 '!O9</f>
        <v>62</v>
      </c>
      <c r="P9" s="41">
        <f>SUM(J9+M9)+'Priebežné poradie po 3. a 4 '!P9</f>
        <v>640660</v>
      </c>
      <c r="Q9" s="49">
        <f t="shared" si="4"/>
        <v>1</v>
      </c>
      <c r="R9" s="79"/>
      <c r="S9" s="3"/>
      <c r="V9" s="42">
        <f t="shared" si="0"/>
        <v>1</v>
      </c>
      <c r="W9">
        <f t="shared" si="1"/>
        <v>1</v>
      </c>
      <c r="X9">
        <f t="shared" si="2"/>
        <v>1.0009999999999999</v>
      </c>
      <c r="AA9">
        <f t="shared" si="3"/>
        <v>1</v>
      </c>
    </row>
    <row r="10" spans="1:27" ht="35.1" customHeight="1" thickBot="1" x14ac:dyDescent="0.25">
      <c r="A10" s="7">
        <v>6</v>
      </c>
      <c r="B10" s="31" t="str">
        <f>'12 družstiev Pretek č. 4'!B15</f>
        <v>Prešov                        Colmic</v>
      </c>
      <c r="C10" s="43">
        <f>'12 družstiev Pretek č. 3'!O15</f>
        <v>26</v>
      </c>
      <c r="D10" s="44">
        <f>'12 družstiev Pretek č. 3'!P15</f>
        <v>25530</v>
      </c>
      <c r="E10" s="110">
        <f>'12 družstiev Pretek č. 3'!Q15</f>
        <v>7</v>
      </c>
      <c r="F10" s="43">
        <f>'12 družstiev Pretek č. 4'!O15</f>
        <v>24</v>
      </c>
      <c r="G10" s="44">
        <f>'12 družstiev Pretek č. 4'!P15</f>
        <v>42480</v>
      </c>
      <c r="H10" s="110">
        <f>'12 družstiev Pretek č. 4'!Q15</f>
        <v>5</v>
      </c>
      <c r="I10" s="43">
        <f>'12 družstiev Pretek č. 5'!O15</f>
        <v>12</v>
      </c>
      <c r="J10" s="44">
        <f>'12 družstiev Pretek č. 5'!P15</f>
        <v>122740</v>
      </c>
      <c r="K10" s="110">
        <f>'12 družstiev Pretek č. 5'!Q15</f>
        <v>2</v>
      </c>
      <c r="L10" s="43">
        <f>'12 družstiev Pretek č. 6'!O15</f>
        <v>10</v>
      </c>
      <c r="M10" s="44">
        <f>'12 družstiev Pretek č. 6'!P15</f>
        <v>124680</v>
      </c>
      <c r="N10" s="74">
        <f>'12 družstiev Pretek č. 6'!Q15</f>
        <v>2</v>
      </c>
      <c r="O10" s="40">
        <f>SUM(I10+L10)+'Priebežné poradie po 3. a 4 '!O10</f>
        <v>101</v>
      </c>
      <c r="P10" s="41">
        <f>SUM(J10+M10)+'Priebežné poradie po 3. a 4 '!P10</f>
        <v>547335</v>
      </c>
      <c r="Q10" s="49">
        <f t="shared" si="4"/>
        <v>2</v>
      </c>
      <c r="R10" s="3"/>
      <c r="S10" s="3"/>
      <c r="V10" s="42">
        <f t="shared" si="0"/>
        <v>2</v>
      </c>
      <c r="W10">
        <f t="shared" si="1"/>
        <v>2</v>
      </c>
      <c r="X10">
        <f t="shared" si="2"/>
        <v>2.0019999999999998</v>
      </c>
      <c r="AA10">
        <f t="shared" si="3"/>
        <v>2</v>
      </c>
    </row>
    <row r="11" spans="1:27" ht="35.1" customHeight="1" thickBot="1" x14ac:dyDescent="0.25">
      <c r="A11" s="2">
        <v>7</v>
      </c>
      <c r="B11" s="31" t="str">
        <f>'12 družstiev Pretek č. 4'!B17</f>
        <v>Šahy</v>
      </c>
      <c r="C11" s="43">
        <f>'12 družstiev Pretek č. 3'!O17</f>
        <v>15</v>
      </c>
      <c r="D11" s="44">
        <f>'12 družstiev Pretek č. 3'!P17</f>
        <v>37620</v>
      </c>
      <c r="E11" s="110">
        <f>'12 družstiev Pretek č. 3'!Q17</f>
        <v>3</v>
      </c>
      <c r="F11" s="43">
        <f>'12 družstiev Pretek č. 4'!O17</f>
        <v>39</v>
      </c>
      <c r="G11" s="44">
        <f>'12 družstiev Pretek č. 4'!P17</f>
        <v>27225</v>
      </c>
      <c r="H11" s="110">
        <f>'12 družstiev Pretek č. 4'!Q17</f>
        <v>11</v>
      </c>
      <c r="I11" s="43">
        <f>'12 družstiev Pretek č. 5'!O17</f>
        <v>21</v>
      </c>
      <c r="J11" s="44">
        <f>'12 družstiev Pretek č. 5'!P17</f>
        <v>95165</v>
      </c>
      <c r="K11" s="110">
        <f>'12 družstiev Pretek č. 5'!Q17</f>
        <v>5</v>
      </c>
      <c r="L11" s="43">
        <f>'12 družstiev Pretek č. 6'!O17</f>
        <v>21</v>
      </c>
      <c r="M11" s="44">
        <f>'12 družstiev Pretek č. 6'!P17</f>
        <v>89810</v>
      </c>
      <c r="N11" s="74">
        <f>'12 družstiev Pretek č. 6'!Q17</f>
        <v>3</v>
      </c>
      <c r="O11" s="40">
        <f>SUM(I11+L11)+'Priebežné poradie po 3. a 4 '!O11</f>
        <v>128</v>
      </c>
      <c r="P11" s="41">
        <f>SUM(J11+M11)+'Priebežné poradie po 3. a 4 '!P11</f>
        <v>455010</v>
      </c>
      <c r="Q11" s="49">
        <f t="shared" si="4"/>
        <v>4</v>
      </c>
      <c r="R11" s="3"/>
      <c r="S11" s="3"/>
      <c r="V11" s="42">
        <f t="shared" si="0"/>
        <v>4</v>
      </c>
      <c r="W11">
        <f t="shared" si="1"/>
        <v>4</v>
      </c>
      <c r="X11">
        <f t="shared" si="2"/>
        <v>4.0039999999999996</v>
      </c>
      <c r="AA11">
        <f t="shared" si="3"/>
        <v>4</v>
      </c>
    </row>
    <row r="12" spans="1:27" ht="35.1" customHeight="1" thickBot="1" x14ac:dyDescent="0.25">
      <c r="A12" s="7">
        <v>8</v>
      </c>
      <c r="B12" s="31" t="str">
        <f>'12 družstiev Pretek č. 4'!B19</f>
        <v>Trenčín                          ŠKP Trenčín</v>
      </c>
      <c r="C12" s="43">
        <f>'12 družstiev Pretek č. 3'!O19</f>
        <v>40</v>
      </c>
      <c r="D12" s="44">
        <f>'12 družstiev Pretek č. 3'!P19</f>
        <v>9705</v>
      </c>
      <c r="E12" s="110">
        <f>'12 družstiev Pretek č. 3'!Q19</f>
        <v>11</v>
      </c>
      <c r="F12" s="43">
        <f>'12 družstiev Pretek č. 4'!O19</f>
        <v>38</v>
      </c>
      <c r="G12" s="44">
        <f>'12 družstiev Pretek č. 4'!P19</f>
        <v>26610</v>
      </c>
      <c r="H12" s="110">
        <f>'12 družstiev Pretek č. 4'!Q19</f>
        <v>10</v>
      </c>
      <c r="I12" s="43">
        <f>'12 družstiev Pretek č. 5'!O19</f>
        <v>31</v>
      </c>
      <c r="J12" s="44">
        <f>'12 družstiev Pretek č. 5'!P19</f>
        <v>64911</v>
      </c>
      <c r="K12" s="110">
        <f>'12 družstiev Pretek č. 5'!Q19</f>
        <v>9</v>
      </c>
      <c r="L12" s="43">
        <f>'12 družstiev Pretek č. 6'!O19</f>
        <v>25</v>
      </c>
      <c r="M12" s="44">
        <f>'12 družstiev Pretek č. 6'!P19</f>
        <v>75643</v>
      </c>
      <c r="N12" s="74">
        <f>'12 družstiev Pretek č. 6'!Q19</f>
        <v>7</v>
      </c>
      <c r="O12" s="40">
        <f>SUM(I12+L12)+'Priebežné poradie po 3. a 4 '!O12</f>
        <v>192</v>
      </c>
      <c r="P12" s="41">
        <f>SUM(J12+M12)+'Priebežné poradie po 3. a 4 '!P12</f>
        <v>334929</v>
      </c>
      <c r="Q12" s="49">
        <f t="shared" si="4"/>
        <v>10</v>
      </c>
      <c r="R12" s="3"/>
      <c r="S12" s="3"/>
      <c r="V12" s="42">
        <f t="shared" si="0"/>
        <v>10</v>
      </c>
      <c r="W12">
        <f t="shared" si="1"/>
        <v>9</v>
      </c>
      <c r="X12">
        <f t="shared" si="2"/>
        <v>10.009</v>
      </c>
      <c r="AA12">
        <f t="shared" si="3"/>
        <v>10</v>
      </c>
    </row>
    <row r="13" spans="1:27" ht="35.1" customHeight="1" thickBot="1" x14ac:dyDescent="0.25">
      <c r="A13" s="2">
        <v>9</v>
      </c>
      <c r="B13" s="31" t="str">
        <f>'12 družstiev Pretek č. 4'!B21</f>
        <v>Trnava  A                           Mivardi</v>
      </c>
      <c r="C13" s="43">
        <f>'12 družstiev Pretek č. 3'!O21</f>
        <v>42</v>
      </c>
      <c r="D13" s="44">
        <f>'12 družstiev Pretek č. 3'!P21</f>
        <v>9575</v>
      </c>
      <c r="E13" s="110">
        <f>'12 družstiev Pretek č. 3'!Q21</f>
        <v>12</v>
      </c>
      <c r="F13" s="43">
        <f>'12 družstiev Pretek č. 4'!O21</f>
        <v>41</v>
      </c>
      <c r="G13" s="44">
        <f>'12 družstiev Pretek č. 4'!P21</f>
        <v>22655</v>
      </c>
      <c r="H13" s="110">
        <f>'12 družstiev Pretek č. 4'!Q21</f>
        <v>12</v>
      </c>
      <c r="I13" s="43">
        <f>'12 družstiev Pretek č. 5'!O21</f>
        <v>52</v>
      </c>
      <c r="J13" s="44">
        <f>'12 družstiev Pretek č. 5'!P21</f>
        <v>0</v>
      </c>
      <c r="K13" s="110">
        <f>'12 družstiev Pretek č. 5'!Q21</f>
        <v>11</v>
      </c>
      <c r="L13" s="43">
        <f>'12 družstiev Pretek č. 6'!O21</f>
        <v>52</v>
      </c>
      <c r="M13" s="44">
        <f>'12 družstiev Pretek č. 6'!P21</f>
        <v>0</v>
      </c>
      <c r="N13" s="74">
        <f>'12 družstiev Pretek č. 6'!Q21</f>
        <v>11</v>
      </c>
      <c r="O13" s="40">
        <f>SUM(I13+L13)+'Priebežné poradie po 3. a 4 '!O13</f>
        <v>261</v>
      </c>
      <c r="P13" s="41">
        <f>SUM(J13+M13)+'Priebežné poradie po 3. a 4 '!P13</f>
        <v>169255</v>
      </c>
      <c r="Q13" s="49">
        <f t="shared" si="4"/>
        <v>12</v>
      </c>
      <c r="R13" s="3"/>
      <c r="S13" s="3"/>
      <c r="V13" s="42">
        <f t="shared" si="0"/>
        <v>12</v>
      </c>
      <c r="W13">
        <f t="shared" si="1"/>
        <v>12</v>
      </c>
      <c r="X13">
        <f t="shared" si="2"/>
        <v>12.012</v>
      </c>
      <c r="AA13">
        <f t="shared" si="3"/>
        <v>12</v>
      </c>
    </row>
    <row r="14" spans="1:27" ht="35.1" customHeight="1" thickBot="1" x14ac:dyDescent="0.25">
      <c r="A14" s="7">
        <v>10</v>
      </c>
      <c r="B14" s="31" t="str">
        <f>'12 družstiev Pretek č. 4'!B23</f>
        <v>Turčianske Teplice</v>
      </c>
      <c r="C14" s="43">
        <f>'12 družstiev Pretek č. 3'!O23</f>
        <v>22</v>
      </c>
      <c r="D14" s="44">
        <f>'12 družstiev Pretek č. 3'!P23</f>
        <v>28495</v>
      </c>
      <c r="E14" s="110">
        <f>'12 družstiev Pretek č. 3'!Q23</f>
        <v>5</v>
      </c>
      <c r="F14" s="43">
        <f>'12 družstiev Pretek č. 4'!O23</f>
        <v>25</v>
      </c>
      <c r="G14" s="44">
        <f>'12 družstiev Pretek č. 4'!P23</f>
        <v>40240</v>
      </c>
      <c r="H14" s="110">
        <f>'12 družstiev Pretek č. 4'!Q23</f>
        <v>6</v>
      </c>
      <c r="I14" s="43">
        <f>'12 družstiev Pretek č. 5'!O23</f>
        <v>35</v>
      </c>
      <c r="J14" s="44">
        <f>'12 družstiev Pretek č. 5'!P23</f>
        <v>59580</v>
      </c>
      <c r="K14" s="110">
        <f>'12 družstiev Pretek č. 5'!Q23</f>
        <v>10</v>
      </c>
      <c r="L14" s="43">
        <f>'12 družstiev Pretek č. 6'!O23</f>
        <v>22</v>
      </c>
      <c r="M14" s="44">
        <f>'12 družstiev Pretek č. 6'!P23</f>
        <v>87768</v>
      </c>
      <c r="N14" s="74">
        <f>'12 družstiev Pretek č. 6'!Q23</f>
        <v>4</v>
      </c>
      <c r="O14" s="40">
        <f>SUM(I14+L14)+'Priebežné poradie po 3. a 4 '!O14</f>
        <v>167</v>
      </c>
      <c r="P14" s="41">
        <f>SUM(J14+M14)+'Priebežné poradie po 3. a 4 '!P14</f>
        <v>372368</v>
      </c>
      <c r="Q14" s="49">
        <f t="shared" si="4"/>
        <v>8</v>
      </c>
      <c r="R14" s="80"/>
      <c r="S14" s="3"/>
      <c r="V14" s="42">
        <f t="shared" si="0"/>
        <v>8</v>
      </c>
      <c r="W14">
        <f t="shared" si="1"/>
        <v>7</v>
      </c>
      <c r="X14">
        <f t="shared" si="2"/>
        <v>8.0069999999999997</v>
      </c>
      <c r="AA14">
        <f t="shared" si="3"/>
        <v>8</v>
      </c>
    </row>
    <row r="15" spans="1:27" ht="35.1" customHeight="1" thickBot="1" x14ac:dyDescent="0.25">
      <c r="A15" s="7">
        <v>11</v>
      </c>
      <c r="B15" s="31" t="str">
        <f>'12 družstiev Pretek č. 4'!B25</f>
        <v>Vranov nad Topľou   Tubertíny</v>
      </c>
      <c r="C15" s="43">
        <f>'12 družstiev Pretek č. 3'!O25</f>
        <v>24</v>
      </c>
      <c r="D15" s="44">
        <f>'12 družstiev Pretek č. 3'!P25</f>
        <v>29180</v>
      </c>
      <c r="E15" s="110">
        <f>'12 družstiev Pretek č. 3'!Q25</f>
        <v>6</v>
      </c>
      <c r="F15" s="43">
        <f>'12 družstiev Pretek č. 4'!O25</f>
        <v>18</v>
      </c>
      <c r="G15" s="44">
        <f>'12 družstiev Pretek č. 4'!P25</f>
        <v>48820</v>
      </c>
      <c r="H15" s="110">
        <f>'12 družstiev Pretek č. 4'!Q25</f>
        <v>3</v>
      </c>
      <c r="I15" s="43">
        <f>'12 družstiev Pretek č. 5'!O25</f>
        <v>24</v>
      </c>
      <c r="J15" s="44">
        <f>'12 družstiev Pretek č. 5'!P25</f>
        <v>80229</v>
      </c>
      <c r="K15" s="110">
        <f>'12 družstiev Pretek č. 5'!Q25</f>
        <v>7</v>
      </c>
      <c r="L15" s="43">
        <f>'12 družstiev Pretek č. 6'!O25</f>
        <v>28</v>
      </c>
      <c r="M15" s="44">
        <f>'12 družstiev Pretek č. 6'!P25</f>
        <v>66974</v>
      </c>
      <c r="N15" s="74">
        <f>'12 družstiev Pretek č. 6'!Q25</f>
        <v>9</v>
      </c>
      <c r="O15" s="40">
        <f>SUM(I15+L15)+'Priebežné poradie po 3. a 4 '!O15</f>
        <v>165</v>
      </c>
      <c r="P15" s="41">
        <f>SUM(J15+M15)+'Priebežné poradie po 3. a 4 '!P15</f>
        <v>360478</v>
      </c>
      <c r="Q15" s="49">
        <f t="shared" si="4"/>
        <v>7</v>
      </c>
      <c r="R15" s="3"/>
      <c r="S15" s="3"/>
      <c r="V15" s="42">
        <f t="shared" si="0"/>
        <v>7</v>
      </c>
      <c r="W15">
        <f t="shared" si="1"/>
        <v>8</v>
      </c>
      <c r="X15">
        <f t="shared" si="2"/>
        <v>7.008</v>
      </c>
      <c r="AA15">
        <f t="shared" si="3"/>
        <v>7</v>
      </c>
    </row>
    <row r="16" spans="1:27" ht="35.1" customHeight="1" thickBot="1" x14ac:dyDescent="0.25">
      <c r="A16" s="4">
        <v>12</v>
      </c>
      <c r="B16" s="31" t="str">
        <f>'12 družstiev Pretek č. 4'!B27</f>
        <v>Žiar nad Hronom           Tubertíny</v>
      </c>
      <c r="C16" s="66">
        <f>'12 družstiev Pretek č. 3'!O27</f>
        <v>37</v>
      </c>
      <c r="D16" s="53">
        <f>'12 družstiev Pretek č. 3'!P27</f>
        <v>15745</v>
      </c>
      <c r="E16" s="54">
        <f>'12 družstiev Pretek č. 3'!Q27</f>
        <v>9</v>
      </c>
      <c r="F16" s="66">
        <f>'12 družstiev Pretek č. 4'!O27</f>
        <v>18</v>
      </c>
      <c r="G16" s="53">
        <f>'12 družstiev Pretek č. 4'!P27</f>
        <v>48380</v>
      </c>
      <c r="H16" s="54">
        <f>'12 družstiev Pretek č. 4'!Q27</f>
        <v>4</v>
      </c>
      <c r="I16" s="66">
        <f>'12 družstiev Pretek č. 5'!O27</f>
        <v>18</v>
      </c>
      <c r="J16" s="53">
        <f>'12 družstiev Pretek č. 5'!P27</f>
        <v>117027</v>
      </c>
      <c r="K16" s="54">
        <f>'12 družstiev Pretek č. 5'!Q27</f>
        <v>3</v>
      </c>
      <c r="L16" s="66">
        <f>'12 družstiev Pretek č. 6'!O27</f>
        <v>35</v>
      </c>
      <c r="M16" s="53">
        <f>'12 družstiev Pretek č. 6'!P27</f>
        <v>48320</v>
      </c>
      <c r="N16" s="75">
        <f>'12 družstiev Pretek č. 6'!Q27</f>
        <v>10</v>
      </c>
      <c r="O16" s="40">
        <f>SUM(I16+L16)+'Priebežné poradie po 3. a 4 '!O16</f>
        <v>154</v>
      </c>
      <c r="P16" s="41">
        <f>SUM(J16+M16)+'Priebežné poradie po 3. a 4 '!P16</f>
        <v>419527</v>
      </c>
      <c r="Q16" s="109">
        <f t="shared" si="4"/>
        <v>6</v>
      </c>
      <c r="R16" s="3"/>
      <c r="S16" s="3"/>
      <c r="V16" s="42">
        <f t="shared" si="0"/>
        <v>6</v>
      </c>
      <c r="W16">
        <f t="shared" si="1"/>
        <v>6</v>
      </c>
      <c r="X16">
        <f t="shared" si="2"/>
        <v>6.0060000000000002</v>
      </c>
      <c r="AA16">
        <f t="shared" si="3"/>
        <v>6</v>
      </c>
    </row>
    <row r="17" spans="1:19" ht="27.75" customHeight="1" x14ac:dyDescent="0.25">
      <c r="A17" s="215" t="s">
        <v>70</v>
      </c>
      <c r="B17" s="215"/>
      <c r="C17" s="215"/>
      <c r="D17" s="215"/>
      <c r="E17" s="215"/>
      <c r="F17" s="215"/>
      <c r="G17" s="215"/>
      <c r="H17" s="215"/>
      <c r="I17" s="215"/>
      <c r="J17" s="215"/>
      <c r="K17" s="215"/>
      <c r="L17" s="215"/>
      <c r="M17" s="215"/>
      <c r="N17" s="215"/>
      <c r="O17" s="215"/>
      <c r="P17" s="215"/>
      <c r="Q17" s="215"/>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honeticPr fontId="19" type="noConversion"/>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D4" sqref="D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32" t="s">
        <v>79</v>
      </c>
      <c r="C1" s="232"/>
      <c r="D1" s="232"/>
      <c r="E1" s="232"/>
      <c r="F1" s="232"/>
      <c r="G1" s="233"/>
      <c r="H1" s="78"/>
      <c r="J1" s="82"/>
      <c r="K1" s="232" t="s">
        <v>80</v>
      </c>
      <c r="L1" s="232"/>
      <c r="M1" s="232"/>
      <c r="N1" s="232"/>
      <c r="O1" s="232"/>
      <c r="P1" s="233"/>
      <c r="Q1" s="78"/>
      <c r="S1" s="82"/>
      <c r="T1" s="232" t="s">
        <v>81</v>
      </c>
      <c r="U1" s="232"/>
      <c r="V1" s="232"/>
      <c r="W1" s="232"/>
      <c r="X1" s="232"/>
      <c r="Y1" s="233"/>
      <c r="Z1" s="78"/>
      <c r="AB1" s="82"/>
      <c r="AC1" s="232" t="s">
        <v>82</v>
      </c>
      <c r="AD1" s="232"/>
      <c r="AE1" s="232"/>
      <c r="AF1" s="232"/>
      <c r="AG1" s="232"/>
      <c r="AH1" s="233"/>
    </row>
    <row r="2" spans="1:34" ht="45" customHeight="1" thickBot="1" x14ac:dyDescent="0.25">
      <c r="A2" s="83"/>
      <c r="B2" s="234" t="str">
        <f xml:space="preserve">  '12 družstiev Pretek č. 1'!$C$1</f>
        <v>Miesto preteku:  VN Môťová</v>
      </c>
      <c r="C2" s="234"/>
      <c r="D2" s="234"/>
      <c r="E2" s="228" t="str">
        <f>'12 družstiev Pretek č. 1'!$J$1</f>
        <v>Dátum :  15.5.2921</v>
      </c>
      <c r="F2" s="228"/>
      <c r="G2" s="229"/>
      <c r="H2" s="84"/>
      <c r="J2" s="83"/>
      <c r="K2" s="234" t="str">
        <f xml:space="preserve">  '12 družstiev Pretek č. 1'!$C$1</f>
        <v>Miesto preteku:  VN Môťová</v>
      </c>
      <c r="L2" s="234"/>
      <c r="M2" s="234"/>
      <c r="N2" s="228" t="str">
        <f>'12 družstiev Pretek č. 1'!$J$1</f>
        <v>Dátum :  15.5.2921</v>
      </c>
      <c r="O2" s="228"/>
      <c r="P2" s="229"/>
      <c r="Q2" s="84"/>
      <c r="S2" s="83"/>
      <c r="T2" s="234" t="str">
        <f xml:space="preserve">  '12 družstiev Pretek č. 1'!$C$1</f>
        <v>Miesto preteku:  VN Môťová</v>
      </c>
      <c r="U2" s="234"/>
      <c r="V2" s="234"/>
      <c r="W2" s="228" t="str">
        <f>'12 družstiev Pretek č. 1'!$J$1</f>
        <v>Dátum :  15.5.2921</v>
      </c>
      <c r="X2" s="228"/>
      <c r="Y2" s="229"/>
      <c r="Z2" s="84"/>
      <c r="AB2" s="83"/>
      <c r="AC2" s="234" t="str">
        <f xml:space="preserve">  '12 družstiev Pretek č. 1'!$C$1</f>
        <v>Miesto preteku:  VN Môťová</v>
      </c>
      <c r="AD2" s="234"/>
      <c r="AE2" s="234"/>
      <c r="AF2" s="228" t="str">
        <f>'12 družstiev Pretek č. 1'!$J$1</f>
        <v>Dátum :  15.5.2921</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1.5" customHeight="1" thickTop="1" x14ac:dyDescent="0.3">
      <c r="A4" s="90">
        <v>1</v>
      </c>
      <c r="B4" s="235" t="str">
        <f t="shared" ref="B4:B15" si="0">E28</f>
        <v>Imrich Nagy</v>
      </c>
      <c r="C4" s="236"/>
      <c r="D4" s="91" t="str">
        <f t="shared" ref="D4:D15" si="1">F28</f>
        <v>Dunajská Streda -            Mivardi team</v>
      </c>
      <c r="E4" s="92"/>
      <c r="F4" s="92"/>
      <c r="G4" s="93"/>
      <c r="H4" s="8"/>
      <c r="J4" s="90">
        <v>1</v>
      </c>
      <c r="K4" s="235" t="str">
        <f t="shared" ref="K4:K15" si="2">N28</f>
        <v>Marek Macháč</v>
      </c>
      <c r="L4" s="236"/>
      <c r="M4" s="91" t="str">
        <f t="shared" ref="M4:M15" si="3">O28</f>
        <v>Trenčín                          ŠKP Trenčín</v>
      </c>
      <c r="N4" s="92"/>
      <c r="O4" s="92"/>
      <c r="P4" s="93"/>
      <c r="Q4" s="8"/>
      <c r="S4" s="90">
        <v>1</v>
      </c>
      <c r="T4" s="235" t="str">
        <f t="shared" ref="T4:T15" si="4">W28</f>
        <v>´Daniel Olejňák</v>
      </c>
      <c r="U4" s="236"/>
      <c r="V4" s="91" t="str">
        <f t="shared" ref="V4:V15" si="5">X28</f>
        <v>Prešov                        Colmic</v>
      </c>
      <c r="W4" s="92"/>
      <c r="X4" s="92"/>
      <c r="Y4" s="93"/>
      <c r="Z4" s="8"/>
      <c r="AB4" s="90">
        <v>1</v>
      </c>
      <c r="AC4" s="235" t="str">
        <f t="shared" ref="AC4:AC15" si="6">AF28</f>
        <v>František Mónosi</v>
      </c>
      <c r="AD4" s="236"/>
      <c r="AE4" s="91" t="str">
        <f t="shared" ref="AE4:AE15" si="7">AG28</f>
        <v>Dunajská Streda -            Mivardi team</v>
      </c>
      <c r="AF4" s="92"/>
      <c r="AG4" s="92"/>
      <c r="AH4" s="93"/>
    </row>
    <row r="5" spans="1:34" ht="31.5" customHeight="1" x14ac:dyDescent="0.3">
      <c r="A5" s="94">
        <v>2</v>
      </c>
      <c r="B5" s="237" t="str">
        <f t="shared" si="0"/>
        <v>Milan Kabát</v>
      </c>
      <c r="C5" s="238"/>
      <c r="D5" s="95" t="str">
        <f t="shared" si="1"/>
        <v>Komárno                    Bartal Mix</v>
      </c>
      <c r="E5" s="96"/>
      <c r="F5" s="96"/>
      <c r="G5" s="97"/>
      <c r="H5" s="8"/>
      <c r="J5" s="94">
        <v>2</v>
      </c>
      <c r="K5" s="237" t="str">
        <f t="shared" si="2"/>
        <v>Ľubomír Dzuro</v>
      </c>
      <c r="L5" s="238"/>
      <c r="M5" s="95" t="str">
        <f t="shared" si="3"/>
        <v>Michalovce</v>
      </c>
      <c r="N5" s="96"/>
      <c r="O5" s="96"/>
      <c r="P5" s="97"/>
      <c r="Q5" s="8"/>
      <c r="S5" s="94">
        <v>2</v>
      </c>
      <c r="T5" s="237" t="str">
        <f t="shared" si="4"/>
        <v>Stanislav Bačík</v>
      </c>
      <c r="U5" s="238"/>
      <c r="V5" s="95" t="str">
        <f t="shared" si="5"/>
        <v>Šahy</v>
      </c>
      <c r="W5" s="96"/>
      <c r="X5" s="96"/>
      <c r="Y5" s="97"/>
      <c r="Z5" s="8"/>
      <c r="AB5" s="94">
        <v>2</v>
      </c>
      <c r="AC5" s="237" t="str">
        <f t="shared" si="6"/>
        <v>Tomáš Mráz</v>
      </c>
      <c r="AD5" s="238"/>
      <c r="AE5" s="95" t="str">
        <f t="shared" si="7"/>
        <v>Šahy</v>
      </c>
      <c r="AF5" s="96"/>
      <c r="AG5" s="96"/>
      <c r="AH5" s="97"/>
    </row>
    <row r="6" spans="1:34" ht="31.5" customHeight="1" x14ac:dyDescent="0.3">
      <c r="A6" s="94">
        <v>3</v>
      </c>
      <c r="B6" s="237" t="str">
        <f t="shared" si="0"/>
        <v>Jozef Kaštely</v>
      </c>
      <c r="C6" s="238"/>
      <c r="D6" s="95" t="str">
        <f t="shared" si="1"/>
        <v>Michalovce</v>
      </c>
      <c r="E6" s="96"/>
      <c r="F6" s="96"/>
      <c r="G6" s="97"/>
      <c r="H6" s="8"/>
      <c r="J6" s="94">
        <v>3</v>
      </c>
      <c r="K6" s="237" t="str">
        <f t="shared" si="2"/>
        <v>Zoltán Miskolczi</v>
      </c>
      <c r="L6" s="238"/>
      <c r="M6" s="95" t="str">
        <f t="shared" si="3"/>
        <v>Nové Zámky</v>
      </c>
      <c r="N6" s="96"/>
      <c r="O6" s="96"/>
      <c r="P6" s="97"/>
      <c r="Q6" s="8"/>
      <c r="S6" s="94">
        <v>3</v>
      </c>
      <c r="T6" s="237" t="str">
        <f t="shared" si="4"/>
        <v>Igor Holeček</v>
      </c>
      <c r="U6" s="238"/>
      <c r="V6" s="95" t="str">
        <f t="shared" si="5"/>
        <v>Dunajská Streda -            Mivardi team</v>
      </c>
      <c r="W6" s="96"/>
      <c r="X6" s="96"/>
      <c r="Y6" s="97"/>
      <c r="Z6" s="8"/>
      <c r="AB6" s="94">
        <v>3</v>
      </c>
      <c r="AC6" s="237" t="str">
        <f t="shared" si="6"/>
        <v>Peter Ardan</v>
      </c>
      <c r="AD6" s="238"/>
      <c r="AE6" s="95" t="str">
        <f t="shared" si="7"/>
        <v>Trnava  A                           Mivardi</v>
      </c>
      <c r="AF6" s="96"/>
      <c r="AG6" s="96"/>
      <c r="AH6" s="97"/>
    </row>
    <row r="7" spans="1:34" ht="31.5" customHeight="1" x14ac:dyDescent="0.3">
      <c r="A7" s="94">
        <v>4</v>
      </c>
      <c r="B7" s="237" t="str">
        <f t="shared" si="0"/>
        <v>Viliam Pikla</v>
      </c>
      <c r="C7" s="238"/>
      <c r="D7" s="95" t="str">
        <f t="shared" si="1"/>
        <v>Turčianske Teplice</v>
      </c>
      <c r="E7" s="96"/>
      <c r="F7" s="96"/>
      <c r="G7" s="97"/>
      <c r="H7" s="8"/>
      <c r="J7" s="94">
        <v>4</v>
      </c>
      <c r="K7" s="237" t="str">
        <f t="shared" si="2"/>
        <v>Tomáš Parvanov</v>
      </c>
      <c r="L7" s="238"/>
      <c r="M7" s="95" t="str">
        <f t="shared" si="3"/>
        <v>Turčianske Teplice</v>
      </c>
      <c r="N7" s="96"/>
      <c r="O7" s="96"/>
      <c r="P7" s="97"/>
      <c r="Q7" s="8"/>
      <c r="S7" s="94">
        <v>4</v>
      </c>
      <c r="T7" s="237" t="str">
        <f t="shared" si="4"/>
        <v>Lukáš Košalko</v>
      </c>
      <c r="U7" s="238"/>
      <c r="V7" s="95" t="str">
        <f t="shared" si="5"/>
        <v>Vranov nad Topľou   Tubertíny</v>
      </c>
      <c r="W7" s="96"/>
      <c r="X7" s="96"/>
      <c r="Y7" s="97"/>
      <c r="Z7" s="8"/>
      <c r="AB7" s="94">
        <v>4</v>
      </c>
      <c r="AC7" s="237" t="str">
        <f t="shared" si="6"/>
        <v>Tomáš Mindák</v>
      </c>
      <c r="AD7" s="238"/>
      <c r="AE7" s="95" t="str">
        <f t="shared" si="7"/>
        <v>Žiar nad Hronom           Tubertíny</v>
      </c>
      <c r="AF7" s="96"/>
      <c r="AG7" s="96"/>
      <c r="AH7" s="97"/>
    </row>
    <row r="8" spans="1:34" ht="31.5" customHeight="1" x14ac:dyDescent="0.3">
      <c r="A8" s="94">
        <v>5</v>
      </c>
      <c r="B8" s="237" t="str">
        <f t="shared" si="0"/>
        <v>Stanislav Šebek</v>
      </c>
      <c r="C8" s="238"/>
      <c r="D8" s="95" t="str">
        <f t="shared" si="1"/>
        <v>Šahy</v>
      </c>
      <c r="E8" s="96"/>
      <c r="F8" s="96"/>
      <c r="G8" s="97"/>
      <c r="H8" s="8"/>
      <c r="J8" s="94">
        <v>5</v>
      </c>
      <c r="K8" s="237" t="str">
        <f t="shared" si="2"/>
        <v>Gabriel Vajsábel</v>
      </c>
      <c r="L8" s="238"/>
      <c r="M8" s="95" t="str">
        <f t="shared" si="3"/>
        <v>Trnava  A                           Mivardi</v>
      </c>
      <c r="N8" s="96"/>
      <c r="O8" s="96"/>
      <c r="P8" s="97"/>
      <c r="Q8" s="8"/>
      <c r="S8" s="94">
        <v>5</v>
      </c>
      <c r="T8" s="237" t="str">
        <f t="shared" si="4"/>
        <v>Peter Mišo</v>
      </c>
      <c r="U8" s="238"/>
      <c r="V8" s="95" t="str">
        <f t="shared" si="5"/>
        <v>Trnava  A                           Mivardi</v>
      </c>
      <c r="W8" s="96"/>
      <c r="X8" s="96"/>
      <c r="Y8" s="97"/>
      <c r="Z8" s="8"/>
      <c r="AB8" s="94">
        <v>5</v>
      </c>
      <c r="AC8" s="237" t="str">
        <f t="shared" si="6"/>
        <v>Peter Vajda</v>
      </c>
      <c r="AD8" s="238"/>
      <c r="AE8" s="95" t="str">
        <f t="shared" si="7"/>
        <v>Michalovce</v>
      </c>
      <c r="AF8" s="96"/>
      <c r="AG8" s="96"/>
      <c r="AH8" s="97"/>
    </row>
    <row r="9" spans="1:34" ht="31.5" customHeight="1" x14ac:dyDescent="0.3">
      <c r="A9" s="94">
        <v>6</v>
      </c>
      <c r="B9" s="237" t="str">
        <f t="shared" si="0"/>
        <v xml:space="preserve">Ján Hittmár </v>
      </c>
      <c r="C9" s="238"/>
      <c r="D9" s="95" t="str">
        <f t="shared" si="1"/>
        <v>Vranov nad Topľou   Tubertíny</v>
      </c>
      <c r="E9" s="96"/>
      <c r="F9" s="98"/>
      <c r="G9" s="97"/>
      <c r="H9" s="8"/>
      <c r="J9" s="94">
        <v>6</v>
      </c>
      <c r="K9" s="237" t="str">
        <f t="shared" si="2"/>
        <v>František Mészaroš</v>
      </c>
      <c r="L9" s="238"/>
      <c r="M9" s="95" t="str">
        <f t="shared" si="3"/>
        <v>Komárno                    Bartal Mix</v>
      </c>
      <c r="N9" s="96"/>
      <c r="O9" s="98"/>
      <c r="P9" s="97"/>
      <c r="Q9" s="8"/>
      <c r="S9" s="94">
        <v>6</v>
      </c>
      <c r="T9" s="237" t="str">
        <f t="shared" si="4"/>
        <v>Sándor Sági</v>
      </c>
      <c r="U9" s="238"/>
      <c r="V9" s="95" t="str">
        <f t="shared" si="5"/>
        <v>Nové Zámky</v>
      </c>
      <c r="W9" s="96"/>
      <c r="X9" s="98"/>
      <c r="Y9" s="97"/>
      <c r="Z9" s="8"/>
      <c r="AB9" s="94">
        <v>6</v>
      </c>
      <c r="AC9" s="237" t="str">
        <f t="shared" si="6"/>
        <v>Peter Šejirman</v>
      </c>
      <c r="AD9" s="238"/>
      <c r="AE9" s="95" t="str">
        <f t="shared" si="7"/>
        <v>Komárno                    Bartal Mix</v>
      </c>
      <c r="AF9" s="96"/>
      <c r="AG9" s="98"/>
      <c r="AH9" s="97"/>
    </row>
    <row r="10" spans="1:34" ht="31.5" customHeight="1" x14ac:dyDescent="0.3">
      <c r="A10" s="94">
        <v>7</v>
      </c>
      <c r="B10" s="237" t="str">
        <f t="shared" si="0"/>
        <v>Filip Kmeťo</v>
      </c>
      <c r="C10" s="238"/>
      <c r="D10" s="95" t="str">
        <f t="shared" si="1"/>
        <v>Trenčín                          ŠKP Trenčín</v>
      </c>
      <c r="E10" s="96"/>
      <c r="F10" s="96"/>
      <c r="G10" s="97"/>
      <c r="H10" s="8"/>
      <c r="J10" s="94">
        <v>7</v>
      </c>
      <c r="K10" s="237" t="str">
        <f t="shared" si="2"/>
        <v>Ondrej Staňo</v>
      </c>
      <c r="L10" s="238"/>
      <c r="M10" s="95" t="str">
        <f t="shared" si="3"/>
        <v>Šahy</v>
      </c>
      <c r="N10" s="96"/>
      <c r="O10" s="96"/>
      <c r="P10" s="97"/>
      <c r="Q10" s="8"/>
      <c r="S10" s="94">
        <v>7</v>
      </c>
      <c r="T10" s="237" t="str">
        <f t="shared" si="4"/>
        <v>Ján Sámel</v>
      </c>
      <c r="U10" s="238"/>
      <c r="V10" s="95" t="str">
        <f t="shared" si="5"/>
        <v>Žiar nad Hronom           Tubertíny</v>
      </c>
      <c r="W10" s="96"/>
      <c r="X10" s="96"/>
      <c r="Y10" s="97"/>
      <c r="Z10" s="8"/>
      <c r="AB10" s="94">
        <v>7</v>
      </c>
      <c r="AC10" s="237" t="str">
        <f t="shared" si="6"/>
        <v>Erik Báťa</v>
      </c>
      <c r="AD10" s="238"/>
      <c r="AE10" s="95" t="str">
        <f t="shared" si="7"/>
        <v>Považská Bystrica         Sensas</v>
      </c>
      <c r="AF10" s="96"/>
      <c r="AG10" s="96"/>
      <c r="AH10" s="97"/>
    </row>
    <row r="11" spans="1:34" ht="31.5" customHeight="1" x14ac:dyDescent="0.3">
      <c r="A11" s="94">
        <v>8</v>
      </c>
      <c r="B11" s="237" t="str">
        <f t="shared" si="0"/>
        <v>Rastislav Dudr st.</v>
      </c>
      <c r="C11" s="238"/>
      <c r="D11" s="95" t="str">
        <f t="shared" si="1"/>
        <v>Považská Bystrica         Sensas</v>
      </c>
      <c r="E11" s="96"/>
      <c r="F11" s="96"/>
      <c r="G11" s="97"/>
      <c r="H11" s="8"/>
      <c r="J11" s="94">
        <v>8</v>
      </c>
      <c r="K11" s="237" t="str">
        <f t="shared" si="2"/>
        <v>Miroslav Boháč</v>
      </c>
      <c r="L11" s="238"/>
      <c r="M11" s="95" t="str">
        <f t="shared" si="3"/>
        <v>Vranov nad Topľou   Tubertíny</v>
      </c>
      <c r="N11" s="96"/>
      <c r="O11" s="96"/>
      <c r="P11" s="97"/>
      <c r="Q11" s="8"/>
      <c r="S11" s="94">
        <v>8</v>
      </c>
      <c r="T11" s="237" t="str">
        <f t="shared" si="4"/>
        <v>Miroslav Santus</v>
      </c>
      <c r="U11" s="238"/>
      <c r="V11" s="95" t="str">
        <f t="shared" si="5"/>
        <v>Považská Bystrica         Sensas</v>
      </c>
      <c r="W11" s="96"/>
      <c r="X11" s="96"/>
      <c r="Y11" s="97"/>
      <c r="Z11" s="8"/>
      <c r="AB11" s="94">
        <v>8</v>
      </c>
      <c r="AC11" s="237" t="str">
        <f t="shared" si="6"/>
        <v>Patrik Gargalík</v>
      </c>
      <c r="AD11" s="238"/>
      <c r="AE11" s="95" t="str">
        <f t="shared" si="7"/>
        <v>Trenčín                          ŠKP Trenčín</v>
      </c>
      <c r="AF11" s="96"/>
      <c r="AG11" s="96"/>
      <c r="AH11" s="97"/>
    </row>
    <row r="12" spans="1:34" ht="31.5" customHeight="1" x14ac:dyDescent="0.3">
      <c r="A12" s="94">
        <v>9</v>
      </c>
      <c r="B12" s="237" t="str">
        <f t="shared" si="0"/>
        <v>Zoltán Mészáros</v>
      </c>
      <c r="C12" s="238"/>
      <c r="D12" s="95" t="str">
        <f t="shared" si="1"/>
        <v>Nové Zámky</v>
      </c>
      <c r="E12" s="96"/>
      <c r="F12" s="96"/>
      <c r="G12" s="97"/>
      <c r="H12" s="8"/>
      <c r="J12" s="94">
        <v>9</v>
      </c>
      <c r="K12" s="237" t="str">
        <f t="shared" si="2"/>
        <v>Roman Foret</v>
      </c>
      <c r="L12" s="238"/>
      <c r="M12" s="95" t="str">
        <f t="shared" si="3"/>
        <v>Dunajská Streda -            Mivardi team</v>
      </c>
      <c r="N12" s="96"/>
      <c r="O12" s="96"/>
      <c r="P12" s="97"/>
      <c r="Q12" s="8"/>
      <c r="S12" s="94">
        <v>9</v>
      </c>
      <c r="T12" s="237" t="str">
        <f t="shared" si="4"/>
        <v>Michal Petruš</v>
      </c>
      <c r="U12" s="238"/>
      <c r="V12" s="95" t="str">
        <f t="shared" si="5"/>
        <v>Turčianske Teplice</v>
      </c>
      <c r="W12" s="96"/>
      <c r="X12" s="96"/>
      <c r="Y12" s="97"/>
      <c r="Z12" s="8"/>
      <c r="AB12" s="94">
        <v>9</v>
      </c>
      <c r="AC12" s="237" t="str">
        <f t="shared" si="6"/>
        <v>Radoslav Rolík</v>
      </c>
      <c r="AD12" s="238"/>
      <c r="AE12" s="95" t="str">
        <f t="shared" si="7"/>
        <v>Prešov                        Colmic</v>
      </c>
      <c r="AF12" s="96"/>
      <c r="AG12" s="96"/>
      <c r="AH12" s="97"/>
    </row>
    <row r="13" spans="1:34" ht="31.5" customHeight="1" x14ac:dyDescent="0.3">
      <c r="A13" s="94">
        <v>10</v>
      </c>
      <c r="B13" s="237" t="str">
        <f t="shared" si="0"/>
        <v>Miloslav Finďo</v>
      </c>
      <c r="C13" s="238"/>
      <c r="D13" s="95" t="str">
        <f t="shared" si="1"/>
        <v>Žiar nad Hronom           Tubertíny</v>
      </c>
      <c r="E13" s="96"/>
      <c r="F13" s="96"/>
      <c r="G13" s="97"/>
      <c r="H13" s="8"/>
      <c r="J13" s="94">
        <v>10</v>
      </c>
      <c r="K13" s="237" t="str">
        <f t="shared" si="2"/>
        <v>Ľuboš Krupička</v>
      </c>
      <c r="L13" s="238"/>
      <c r="M13" s="95" t="str">
        <f t="shared" si="3"/>
        <v>Považská Bystrica         Sensas</v>
      </c>
      <c r="N13" s="96"/>
      <c r="O13" s="96"/>
      <c r="P13" s="97"/>
      <c r="Q13" s="8"/>
      <c r="S13" s="94">
        <v>10</v>
      </c>
      <c r="T13" s="237" t="str">
        <f t="shared" si="4"/>
        <v>Branislav Oslanec</v>
      </c>
      <c r="U13" s="238"/>
      <c r="V13" s="95" t="str">
        <f t="shared" si="5"/>
        <v>Trenčín                          ŠKP Trenčín</v>
      </c>
      <c r="W13" s="96"/>
      <c r="X13" s="96"/>
      <c r="Y13" s="97"/>
      <c r="Z13" s="8"/>
      <c r="AB13" s="94">
        <v>10</v>
      </c>
      <c r="AC13" s="237" t="str">
        <f t="shared" si="6"/>
        <v>Peter Rošák</v>
      </c>
      <c r="AD13" s="238"/>
      <c r="AE13" s="95" t="str">
        <f t="shared" si="7"/>
        <v>Vranov nad Topľou   Tubertíny</v>
      </c>
      <c r="AF13" s="96"/>
      <c r="AG13" s="96"/>
      <c r="AH13" s="97"/>
    </row>
    <row r="14" spans="1:34" ht="31.5" customHeight="1" x14ac:dyDescent="0.3">
      <c r="A14" s="94">
        <v>11</v>
      </c>
      <c r="B14" s="237" t="str">
        <f t="shared" si="0"/>
        <v>Martin Lipka</v>
      </c>
      <c r="C14" s="238"/>
      <c r="D14" s="95" t="str">
        <f t="shared" si="1"/>
        <v>Trnava  A                           Mivardi</v>
      </c>
      <c r="E14" s="96"/>
      <c r="F14" s="96"/>
      <c r="G14" s="97"/>
      <c r="H14" s="8"/>
      <c r="J14" s="94">
        <v>11</v>
      </c>
      <c r="K14" s="237" t="str">
        <f t="shared" si="2"/>
        <v>Michal Olejňák</v>
      </c>
      <c r="L14" s="238"/>
      <c r="M14" s="95" t="str">
        <f t="shared" si="3"/>
        <v>Prešov                        Colmic</v>
      </c>
      <c r="N14" s="96"/>
      <c r="O14" s="96"/>
      <c r="P14" s="97"/>
      <c r="Q14" s="8"/>
      <c r="S14" s="94">
        <v>11</v>
      </c>
      <c r="T14" s="237" t="str">
        <f t="shared" si="4"/>
        <v>Roman Baranček</v>
      </c>
      <c r="U14" s="238"/>
      <c r="V14" s="95" t="str">
        <f t="shared" si="5"/>
        <v>Komárno                    Bartal Mix</v>
      </c>
      <c r="W14" s="96"/>
      <c r="X14" s="96"/>
      <c r="Y14" s="97"/>
      <c r="Z14" s="8"/>
      <c r="AB14" s="94">
        <v>11</v>
      </c>
      <c r="AC14" s="237" t="str">
        <f t="shared" si="6"/>
        <v>Ján Nagy</v>
      </c>
      <c r="AD14" s="238"/>
      <c r="AE14" s="95" t="str">
        <f t="shared" si="7"/>
        <v>Nové Zámky</v>
      </c>
      <c r="AF14" s="96"/>
      <c r="AG14" s="96"/>
      <c r="AH14" s="97"/>
    </row>
    <row r="15" spans="1:34" ht="31.5" customHeight="1" x14ac:dyDescent="0.3">
      <c r="A15" s="94">
        <v>12</v>
      </c>
      <c r="B15" s="237" t="str">
        <f t="shared" si="0"/>
        <v>Lukáš Kondík</v>
      </c>
      <c r="C15" s="238"/>
      <c r="D15" s="95" t="str">
        <f t="shared" si="1"/>
        <v>Prešov                        Colmic</v>
      </c>
      <c r="E15" s="96"/>
      <c r="F15" s="96"/>
      <c r="G15" s="97"/>
      <c r="H15" s="8"/>
      <c r="J15" s="94">
        <v>12</v>
      </c>
      <c r="K15" s="237" t="str">
        <f t="shared" si="2"/>
        <v>Ervín Rendek</v>
      </c>
      <c r="L15" s="238"/>
      <c r="M15" s="95" t="str">
        <f t="shared" si="3"/>
        <v>Žiar nad Hronom           Tubertíny</v>
      </c>
      <c r="N15" s="96"/>
      <c r="O15" s="96"/>
      <c r="P15" s="97"/>
      <c r="Q15" s="8"/>
      <c r="S15" s="94">
        <v>12</v>
      </c>
      <c r="T15" s="237" t="str">
        <f t="shared" si="4"/>
        <v>Andrej Seman</v>
      </c>
      <c r="U15" s="238"/>
      <c r="V15" s="95" t="str">
        <f t="shared" si="5"/>
        <v>Michalovce</v>
      </c>
      <c r="W15" s="96"/>
      <c r="X15" s="96"/>
      <c r="Y15" s="97"/>
      <c r="Z15" s="8"/>
      <c r="AB15" s="94">
        <v>12</v>
      </c>
      <c r="AC15" s="237" t="str">
        <f t="shared" si="6"/>
        <v>Martin Pavlík</v>
      </c>
      <c r="AD15" s="238"/>
      <c r="AE15" s="95" t="str">
        <f t="shared" si="7"/>
        <v>Turčianske Teplice</v>
      </c>
      <c r="AF15" s="96"/>
      <c r="AG15" s="96"/>
      <c r="AH15" s="97"/>
    </row>
    <row r="16" spans="1:34" ht="31.5"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1'!C6</f>
        <v>1</v>
      </c>
      <c r="B28" t="str">
        <f>'12 družstiev Pretek č. 1'!C5</f>
        <v>Imrich Nagy</v>
      </c>
      <c r="C28" t="str">
        <f>'12 družstiev Pretek č. 1'!$B$5</f>
        <v>Dunajská Streda -            Mivardi team</v>
      </c>
      <c r="D28">
        <v>1</v>
      </c>
      <c r="E28" t="str">
        <f>VLOOKUP($D28,$A$28:$B$39,COLUMN($B$28:$B$39),0)</f>
        <v>Imrich Nagy</v>
      </c>
      <c r="F28" t="str">
        <f>VLOOKUP($D28,$A$28:$C$39,COLUMN($C$28:$C$39),0)</f>
        <v>Dunajská Streda -            Mivardi team</v>
      </c>
      <c r="J28">
        <f>'12 družstiev Pretek č. 1'!F6</f>
        <v>9</v>
      </c>
      <c r="K28" t="str">
        <f>'12 družstiev Pretek č. 1'!F5</f>
        <v>Roman Foret</v>
      </c>
      <c r="L28" t="str">
        <f>'12 družstiev Pretek č. 1'!$B$5</f>
        <v>Dunajská Streda -            Mivardi team</v>
      </c>
      <c r="M28">
        <v>1</v>
      </c>
      <c r="N28" t="str">
        <f>VLOOKUP($M28,$J$28:$K$39,COLUMN($B$28:$B$39),0)</f>
        <v>Marek Macháč</v>
      </c>
      <c r="O28" t="str">
        <f>VLOOKUP($M28,$J$28:$L$39,COLUMN($C$28:$C$39),0)</f>
        <v>Trenčín                          ŠKP Trenčín</v>
      </c>
      <c r="S28">
        <f>'12 družstiev Pretek č. 1'!I6</f>
        <v>3</v>
      </c>
      <c r="T28" t="str">
        <f>'12 družstiev Pretek č. 1'!I5</f>
        <v>Igor Holeček</v>
      </c>
      <c r="U28" t="str">
        <f>'12 družstiev Pretek č. 1'!$B$5</f>
        <v>Dunajská Streda -            Mivardi team</v>
      </c>
      <c r="V28">
        <v>1</v>
      </c>
      <c r="W28" t="str">
        <f>VLOOKUP($V28,$S$28:$T$39,COLUMN($B$28:$B$39),0)</f>
        <v>´Daniel Olejňák</v>
      </c>
      <c r="X28" t="str">
        <f>VLOOKUP($V28,$S$28:$U$39,COLUMN($C$28:$C$39),0)</f>
        <v>Prešov                        Colmic</v>
      </c>
      <c r="AB28">
        <f>'12 družstiev Pretek č. 1'!L6</f>
        <v>1</v>
      </c>
      <c r="AC28" t="str">
        <f>'12 družstiev Pretek č. 1'!L5</f>
        <v>František Mónosi</v>
      </c>
      <c r="AD28" t="str">
        <f>'12 družstiev Pretek č. 1'!$B$5</f>
        <v>Dunajská Streda -            Mivardi team</v>
      </c>
      <c r="AE28">
        <v>1</v>
      </c>
      <c r="AF28" t="str">
        <f>VLOOKUP($AE28,$AB$28:$AC$39,COLUMN($B$28:$B$39),0)</f>
        <v>František Mónosi</v>
      </c>
      <c r="AG28" t="str">
        <f>VLOOKUP($AE28,$AB$28:$AD$39,COLUMN($C$28:$C$39),0)</f>
        <v>Dunajská Streda -            Mivardi team</v>
      </c>
    </row>
    <row r="29" spans="1:34" x14ac:dyDescent="0.2">
      <c r="A29">
        <f>'12 družstiev Pretek č. 1'!C8</f>
        <v>2</v>
      </c>
      <c r="B29" t="str">
        <f>'12 družstiev Pretek č. 1'!C7</f>
        <v>Milan Kabát</v>
      </c>
      <c r="C29" t="str">
        <f>'12 družstiev Pretek č. 1'!$B$7</f>
        <v>Komárno                    Bartal Mix</v>
      </c>
      <c r="D29">
        <v>2</v>
      </c>
      <c r="E29" t="str">
        <f t="shared" ref="E29:E39" si="8">VLOOKUP($D29,$A$28:$B$39,COLUMN($B$28:$B$39),0)</f>
        <v>Milan Kabát</v>
      </c>
      <c r="F29" t="str">
        <f t="shared" ref="F29:F39" si="9">VLOOKUP($D29,$A$28:$C$39,COLUMN($C$28:$C$39),0)</f>
        <v>Komárno                    Bartal Mix</v>
      </c>
      <c r="J29">
        <f>'12 družstiev Pretek č. 1'!F8</f>
        <v>6</v>
      </c>
      <c r="K29" t="str">
        <f>'12 družstiev Pretek č. 1'!F7</f>
        <v>František Mészaroš</v>
      </c>
      <c r="L29" t="str">
        <f>'12 družstiev Pretek č. 1'!$B$7</f>
        <v>Komárno                    Bartal Mix</v>
      </c>
      <c r="M29">
        <v>2</v>
      </c>
      <c r="N29" t="str">
        <f t="shared" ref="N29:N39" si="10">VLOOKUP($M29,$J$28:$K$39,COLUMN($B$28:$B$39),0)</f>
        <v>Ľubomír Dzuro</v>
      </c>
      <c r="O29" t="str">
        <f t="shared" ref="O29:O39" si="11">VLOOKUP($M29,$J$28:$L$39,COLUMN($C$28:$C$39),0)</f>
        <v>Michalovce</v>
      </c>
      <c r="S29">
        <f>'12 družstiev Pretek č. 1'!I8</f>
        <v>11</v>
      </c>
      <c r="T29" t="str">
        <f>'12 družstiev Pretek č. 1'!I7</f>
        <v>Roman Baranček</v>
      </c>
      <c r="U29" t="str">
        <f>'12 družstiev Pretek č. 1'!$B$7</f>
        <v>Komárno                    Bartal Mix</v>
      </c>
      <c r="V29">
        <v>2</v>
      </c>
      <c r="W29" t="str">
        <f t="shared" ref="W29:W39" si="12">VLOOKUP($V29,$S$28:$T$39,COLUMN($B$28:$B$39),0)</f>
        <v>Stanislav Bačík</v>
      </c>
      <c r="X29" t="str">
        <f t="shared" ref="X29:X39" si="13">VLOOKUP($V29,$S$28:$U$39,COLUMN($C$28:$C$39),0)</f>
        <v>Šahy</v>
      </c>
      <c r="AB29">
        <f>'12 družstiev Pretek č. 1'!L8</f>
        <v>6</v>
      </c>
      <c r="AC29" t="str">
        <f>'12 družstiev Pretek č. 1'!L7</f>
        <v>Peter Šejirman</v>
      </c>
      <c r="AD29" t="str">
        <f>'12 družstiev Pretek č. 1'!$B$7</f>
        <v>Komárno                    Bartal Mix</v>
      </c>
      <c r="AE29">
        <v>2</v>
      </c>
      <c r="AF29" t="str">
        <f t="shared" ref="AF29:AF39" si="14">VLOOKUP($AE29,$AB$28:$AC$39,COLUMN($B$28:$B$39),0)</f>
        <v>Tomáš Mráz</v>
      </c>
      <c r="AG29" t="str">
        <f t="shared" ref="AG29:AG39" si="15">VLOOKUP($AE29,$AB$28:$AD$39,COLUMN($C$28:$C$39),0)</f>
        <v>Šahy</v>
      </c>
    </row>
    <row r="30" spans="1:34" x14ac:dyDescent="0.2">
      <c r="A30">
        <f>'12 družstiev Pretek č. 1'!C10</f>
        <v>3</v>
      </c>
      <c r="B30" t="str">
        <f>'12 družstiev Pretek č. 1'!C9</f>
        <v>Jozef Kaštely</v>
      </c>
      <c r="C30" t="str">
        <f>'12 družstiev Pretek č. 1'!$B$9</f>
        <v>Michalovce</v>
      </c>
      <c r="D30">
        <v>3</v>
      </c>
      <c r="E30" t="str">
        <f t="shared" si="8"/>
        <v>Jozef Kaštely</v>
      </c>
      <c r="F30" t="str">
        <f t="shared" si="9"/>
        <v>Michalovce</v>
      </c>
      <c r="J30">
        <f>'12 družstiev Pretek č. 1'!F10</f>
        <v>2</v>
      </c>
      <c r="K30" t="str">
        <f>'12 družstiev Pretek č. 1'!F9</f>
        <v>Ľubomír Dzuro</v>
      </c>
      <c r="L30" t="str">
        <f>'12 družstiev Pretek č. 1'!$B$9</f>
        <v>Michalovce</v>
      </c>
      <c r="M30">
        <v>3</v>
      </c>
      <c r="N30" t="str">
        <f t="shared" si="10"/>
        <v>Zoltán Miskolczi</v>
      </c>
      <c r="O30" t="str">
        <f t="shared" si="11"/>
        <v>Nové Zámky</v>
      </c>
      <c r="S30">
        <f>'12 družstiev Pretek č. 1'!I10</f>
        <v>12</v>
      </c>
      <c r="T30" t="str">
        <f>'12 družstiev Pretek č. 1'!I9</f>
        <v>Andrej Seman</v>
      </c>
      <c r="U30" t="str">
        <f>'12 družstiev Pretek č. 1'!$B$9</f>
        <v>Michalovce</v>
      </c>
      <c r="V30">
        <v>3</v>
      </c>
      <c r="W30" t="str">
        <f t="shared" si="12"/>
        <v>Igor Holeček</v>
      </c>
      <c r="X30" t="str">
        <f t="shared" si="13"/>
        <v>Dunajská Streda -            Mivardi team</v>
      </c>
      <c r="AB30">
        <f>'12 družstiev Pretek č. 1'!L10</f>
        <v>5</v>
      </c>
      <c r="AC30" t="str">
        <f>'12 družstiev Pretek č. 1'!L9</f>
        <v>Peter Vajda</v>
      </c>
      <c r="AD30" t="str">
        <f>'12 družstiev Pretek č. 1'!$B$9</f>
        <v>Michalovce</v>
      </c>
      <c r="AE30">
        <v>3</v>
      </c>
      <c r="AF30" t="str">
        <f t="shared" si="14"/>
        <v>Peter Ardan</v>
      </c>
      <c r="AG30" t="str">
        <f t="shared" si="15"/>
        <v>Trnava  A                           Mivardi</v>
      </c>
    </row>
    <row r="31" spans="1:34" x14ac:dyDescent="0.2">
      <c r="A31">
        <f>'12 družstiev Pretek č. 1'!C12</f>
        <v>9</v>
      </c>
      <c r="B31" t="str">
        <f>'12 družstiev Pretek č. 1'!C11</f>
        <v>Zoltán Mészáros</v>
      </c>
      <c r="C31" t="str">
        <f>'12 družstiev Pretek č. 1'!$B$11</f>
        <v>Nové Zámky</v>
      </c>
      <c r="D31">
        <v>4</v>
      </c>
      <c r="E31" t="str">
        <f t="shared" si="8"/>
        <v>Viliam Pikla</v>
      </c>
      <c r="F31" t="str">
        <f t="shared" si="9"/>
        <v>Turčianske Teplice</v>
      </c>
      <c r="J31">
        <f>'12 družstiev Pretek č. 1'!F12</f>
        <v>3</v>
      </c>
      <c r="K31" t="str">
        <f>'12 družstiev Pretek č. 1'!F11</f>
        <v>Zoltán Miskolczi</v>
      </c>
      <c r="L31" t="str">
        <f>'12 družstiev Pretek č. 1'!$B$11</f>
        <v>Nové Zámky</v>
      </c>
      <c r="M31">
        <v>4</v>
      </c>
      <c r="N31" t="str">
        <f t="shared" si="10"/>
        <v>Tomáš Parvanov</v>
      </c>
      <c r="O31" t="str">
        <f t="shared" si="11"/>
        <v>Turčianske Teplice</v>
      </c>
      <c r="S31">
        <f>'12 družstiev Pretek č. 1'!I12</f>
        <v>6</v>
      </c>
      <c r="T31" t="str">
        <f>'12 družstiev Pretek č. 1'!I11</f>
        <v>Sándor Sági</v>
      </c>
      <c r="U31" t="str">
        <f>'12 družstiev Pretek č. 1'!$B$11</f>
        <v>Nové Zámky</v>
      </c>
      <c r="V31">
        <v>4</v>
      </c>
      <c r="W31" t="str">
        <f t="shared" si="12"/>
        <v>Lukáš Košalko</v>
      </c>
      <c r="X31" t="str">
        <f t="shared" si="13"/>
        <v>Vranov nad Topľou   Tubertíny</v>
      </c>
      <c r="AB31">
        <f>'12 družstiev Pretek č. 1'!L12</f>
        <v>11</v>
      </c>
      <c r="AC31" t="str">
        <f>'12 družstiev Pretek č. 1'!L11</f>
        <v>Ján Nagy</v>
      </c>
      <c r="AD31" t="str">
        <f>'12 družstiev Pretek č. 1'!$B$11</f>
        <v>Nové Zámky</v>
      </c>
      <c r="AE31">
        <v>4</v>
      </c>
      <c r="AF31" t="str">
        <f t="shared" si="14"/>
        <v>Tomáš Mindák</v>
      </c>
      <c r="AG31" t="str">
        <f t="shared" si="15"/>
        <v>Žiar nad Hronom           Tubertíny</v>
      </c>
    </row>
    <row r="32" spans="1:34" x14ac:dyDescent="0.2">
      <c r="A32">
        <f>'12 družstiev Pretek č. 1'!C14</f>
        <v>8</v>
      </c>
      <c r="B32" t="str">
        <f>'12 družstiev Pretek č. 1'!C13</f>
        <v>Rastislav Dudr st.</v>
      </c>
      <c r="C32" t="str">
        <f>'12 družstiev Pretek č. 1'!$B$13</f>
        <v>Považská Bystrica         Sensas</v>
      </c>
      <c r="D32">
        <v>5</v>
      </c>
      <c r="E32" t="str">
        <f t="shared" si="8"/>
        <v>Stanislav Šebek</v>
      </c>
      <c r="F32" t="str">
        <f t="shared" si="9"/>
        <v>Šahy</v>
      </c>
      <c r="J32">
        <f>'12 družstiev Pretek č. 1'!F14</f>
        <v>10</v>
      </c>
      <c r="K32" t="str">
        <f>'12 družstiev Pretek č. 1'!F13</f>
        <v>Ľuboš Krupička</v>
      </c>
      <c r="L32" t="str">
        <f>'12 družstiev Pretek č. 1'!$B$13</f>
        <v>Považská Bystrica         Sensas</v>
      </c>
      <c r="M32">
        <v>5</v>
      </c>
      <c r="N32" t="str">
        <f t="shared" si="10"/>
        <v>Gabriel Vajsábel</v>
      </c>
      <c r="O32" t="str">
        <f t="shared" si="11"/>
        <v>Trnava  A                           Mivardi</v>
      </c>
      <c r="S32">
        <f>'12 družstiev Pretek č. 1'!I14</f>
        <v>8</v>
      </c>
      <c r="T32" t="str">
        <f>'12 družstiev Pretek č. 1'!I13</f>
        <v>Miroslav Santus</v>
      </c>
      <c r="U32" t="str">
        <f>'12 družstiev Pretek č. 1'!$B$13</f>
        <v>Považská Bystrica         Sensas</v>
      </c>
      <c r="V32">
        <v>5</v>
      </c>
      <c r="W32" t="str">
        <f t="shared" si="12"/>
        <v>Peter Mišo</v>
      </c>
      <c r="X32" t="str">
        <f t="shared" si="13"/>
        <v>Trnava  A                           Mivardi</v>
      </c>
      <c r="AB32">
        <f>'12 družstiev Pretek č. 1'!L14</f>
        <v>7</v>
      </c>
      <c r="AC32" t="str">
        <f>'12 družstiev Pretek č. 1'!L13</f>
        <v>Erik Báťa</v>
      </c>
      <c r="AD32" t="str">
        <f>'12 družstiev Pretek č. 1'!$B$13</f>
        <v>Považská Bystrica         Sensas</v>
      </c>
      <c r="AE32">
        <v>5</v>
      </c>
      <c r="AF32" t="str">
        <f t="shared" si="14"/>
        <v>Peter Vajda</v>
      </c>
      <c r="AG32" t="str">
        <f t="shared" si="15"/>
        <v>Michalovce</v>
      </c>
    </row>
    <row r="33" spans="1:33" x14ac:dyDescent="0.2">
      <c r="A33">
        <f>'12 družstiev Pretek č. 1'!C16</f>
        <v>12</v>
      </c>
      <c r="B33" t="str">
        <f>'12 družstiev Pretek č. 1'!C15</f>
        <v>Lukáš Kondík</v>
      </c>
      <c r="C33" t="str">
        <f>'12 družstiev Pretek č. 1'!$B$15</f>
        <v>Prešov                        Colmic</v>
      </c>
      <c r="D33">
        <v>6</v>
      </c>
      <c r="E33" t="str">
        <f t="shared" si="8"/>
        <v xml:space="preserve">Ján Hittmár </v>
      </c>
      <c r="F33" t="str">
        <f t="shared" si="9"/>
        <v>Vranov nad Topľou   Tubertíny</v>
      </c>
      <c r="J33">
        <f>'12 družstiev Pretek č. 1'!F16</f>
        <v>11</v>
      </c>
      <c r="K33" t="str">
        <f>'12 družstiev Pretek č. 1'!F15</f>
        <v>Michal Olejňák</v>
      </c>
      <c r="L33" t="str">
        <f>'12 družstiev Pretek č. 1'!$B$15</f>
        <v>Prešov                        Colmic</v>
      </c>
      <c r="M33">
        <v>6</v>
      </c>
      <c r="N33" t="str">
        <f t="shared" si="10"/>
        <v>František Mészaroš</v>
      </c>
      <c r="O33" t="str">
        <f t="shared" si="11"/>
        <v>Komárno                    Bartal Mix</v>
      </c>
      <c r="S33">
        <f>'12 družstiev Pretek č. 1'!I16</f>
        <v>1</v>
      </c>
      <c r="T33" t="str">
        <f>'12 družstiev Pretek č. 1'!I15</f>
        <v>´Daniel Olejňák</v>
      </c>
      <c r="U33" t="str">
        <f>'12 družstiev Pretek č. 1'!$B$15</f>
        <v>Prešov                        Colmic</v>
      </c>
      <c r="V33">
        <v>6</v>
      </c>
      <c r="W33" t="str">
        <f t="shared" si="12"/>
        <v>Sándor Sági</v>
      </c>
      <c r="X33" t="str">
        <f t="shared" si="13"/>
        <v>Nové Zámky</v>
      </c>
      <c r="AB33">
        <f>'12 družstiev Pretek č. 1'!L16</f>
        <v>9</v>
      </c>
      <c r="AC33" t="str">
        <f>'12 družstiev Pretek č. 1'!L15</f>
        <v>Radoslav Rolík</v>
      </c>
      <c r="AD33" t="str">
        <f>'12 družstiev Pretek č. 1'!$B$15</f>
        <v>Prešov                        Colmic</v>
      </c>
      <c r="AE33">
        <v>6</v>
      </c>
      <c r="AF33" t="str">
        <f t="shared" si="14"/>
        <v>Peter Šejirman</v>
      </c>
      <c r="AG33" t="str">
        <f t="shared" si="15"/>
        <v>Komárno                    Bartal Mix</v>
      </c>
    </row>
    <row r="34" spans="1:33" x14ac:dyDescent="0.2">
      <c r="A34">
        <f>'12 družstiev Pretek č. 1'!C18</f>
        <v>5</v>
      </c>
      <c r="B34" t="str">
        <f>'12 družstiev Pretek č. 1'!C17</f>
        <v>Stanislav Šebek</v>
      </c>
      <c r="C34" t="str">
        <f>'12 družstiev Pretek č. 1'!$B$17</f>
        <v>Šahy</v>
      </c>
      <c r="D34">
        <v>7</v>
      </c>
      <c r="E34" t="str">
        <f t="shared" si="8"/>
        <v>Filip Kmeťo</v>
      </c>
      <c r="F34" t="str">
        <f t="shared" si="9"/>
        <v>Trenčín                          ŠKP Trenčín</v>
      </c>
      <c r="J34">
        <f>'12 družstiev Pretek č. 1'!F18</f>
        <v>7</v>
      </c>
      <c r="K34" t="str">
        <f>'12 družstiev Pretek č. 1'!F17</f>
        <v>Ondrej Staňo</v>
      </c>
      <c r="L34" t="str">
        <f>'12 družstiev Pretek č. 1'!$B$17</f>
        <v>Šahy</v>
      </c>
      <c r="M34">
        <v>7</v>
      </c>
      <c r="N34" t="str">
        <f t="shared" si="10"/>
        <v>Ondrej Staňo</v>
      </c>
      <c r="O34" t="str">
        <f t="shared" si="11"/>
        <v>Šahy</v>
      </c>
      <c r="S34">
        <f>'12 družstiev Pretek č. 1'!I18</f>
        <v>2</v>
      </c>
      <c r="T34" t="str">
        <f>'12 družstiev Pretek č. 1'!I17</f>
        <v>Stanislav Bačík</v>
      </c>
      <c r="U34" t="str">
        <f>'12 družstiev Pretek č. 1'!$B$17</f>
        <v>Šahy</v>
      </c>
      <c r="V34">
        <v>7</v>
      </c>
      <c r="W34" t="str">
        <f t="shared" si="12"/>
        <v>Ján Sámel</v>
      </c>
      <c r="X34" t="str">
        <f t="shared" si="13"/>
        <v>Žiar nad Hronom           Tubertíny</v>
      </c>
      <c r="AB34">
        <f>'12 družstiev Pretek č. 1'!L18</f>
        <v>2</v>
      </c>
      <c r="AC34" t="str">
        <f>'12 družstiev Pretek č. 1'!L17</f>
        <v>Tomáš Mráz</v>
      </c>
      <c r="AD34" t="str">
        <f>'12 družstiev Pretek č. 1'!$B$17</f>
        <v>Šahy</v>
      </c>
      <c r="AE34">
        <v>7</v>
      </c>
      <c r="AF34" t="str">
        <f t="shared" si="14"/>
        <v>Erik Báťa</v>
      </c>
      <c r="AG34" t="str">
        <f t="shared" si="15"/>
        <v>Považská Bystrica         Sensas</v>
      </c>
    </row>
    <row r="35" spans="1:33" x14ac:dyDescent="0.2">
      <c r="A35">
        <f>'12 družstiev Pretek č. 1'!C20</f>
        <v>7</v>
      </c>
      <c r="B35" t="str">
        <f>'12 družstiev Pretek č. 1'!C19</f>
        <v>Filip Kmeťo</v>
      </c>
      <c r="C35" t="str">
        <f>'12 družstiev Pretek č. 1'!$B$19</f>
        <v>Trenčín                          ŠKP Trenčín</v>
      </c>
      <c r="D35">
        <v>8</v>
      </c>
      <c r="E35" t="str">
        <f t="shared" si="8"/>
        <v>Rastislav Dudr st.</v>
      </c>
      <c r="F35" t="str">
        <f t="shared" si="9"/>
        <v>Považská Bystrica         Sensas</v>
      </c>
      <c r="J35">
        <f>'12 družstiev Pretek č. 1'!F20</f>
        <v>1</v>
      </c>
      <c r="K35" t="str">
        <f>'12 družstiev Pretek č. 1'!F19</f>
        <v>Marek Macháč</v>
      </c>
      <c r="L35" t="str">
        <f>'12 družstiev Pretek č. 1'!$B$19</f>
        <v>Trenčín                          ŠKP Trenčín</v>
      </c>
      <c r="M35">
        <v>8</v>
      </c>
      <c r="N35" t="str">
        <f t="shared" si="10"/>
        <v>Miroslav Boháč</v>
      </c>
      <c r="O35" t="str">
        <f t="shared" si="11"/>
        <v>Vranov nad Topľou   Tubertíny</v>
      </c>
      <c r="S35">
        <f>'12 družstiev Pretek č. 1'!I20</f>
        <v>10</v>
      </c>
      <c r="T35" t="str">
        <f>'12 družstiev Pretek č. 1'!I19</f>
        <v>Branislav Oslanec</v>
      </c>
      <c r="U35" t="str">
        <f>'12 družstiev Pretek č. 1'!$B$19</f>
        <v>Trenčín                          ŠKP Trenčín</v>
      </c>
      <c r="V35">
        <v>8</v>
      </c>
      <c r="W35" t="str">
        <f t="shared" si="12"/>
        <v>Miroslav Santus</v>
      </c>
      <c r="X35" t="str">
        <f t="shared" si="13"/>
        <v>Považská Bystrica         Sensas</v>
      </c>
      <c r="AB35">
        <f>'12 družstiev Pretek č. 1'!L20</f>
        <v>8</v>
      </c>
      <c r="AC35" t="str">
        <f>'12 družstiev Pretek č. 1'!L19</f>
        <v>Patrik Gargalík</v>
      </c>
      <c r="AD35" t="str">
        <f>'12 družstiev Pretek č. 1'!$B$19</f>
        <v>Trenčín                          ŠKP Trenčín</v>
      </c>
      <c r="AE35">
        <v>8</v>
      </c>
      <c r="AF35" t="str">
        <f t="shared" si="14"/>
        <v>Patrik Gargalík</v>
      </c>
      <c r="AG35" t="str">
        <f t="shared" si="15"/>
        <v>Trenčín                          ŠKP Trenčín</v>
      </c>
    </row>
    <row r="36" spans="1:33" x14ac:dyDescent="0.2">
      <c r="A36">
        <f>'12 družstiev Pretek č. 1'!C22</f>
        <v>11</v>
      </c>
      <c r="B36" t="str">
        <f>'12 družstiev Pretek č. 1'!C21</f>
        <v>Martin Lipka</v>
      </c>
      <c r="C36" t="str">
        <f>'12 družstiev Pretek č. 1'!$B$21</f>
        <v>Trnava  A                           Mivardi</v>
      </c>
      <c r="D36">
        <v>9</v>
      </c>
      <c r="E36" t="str">
        <f t="shared" si="8"/>
        <v>Zoltán Mészáros</v>
      </c>
      <c r="F36" t="str">
        <f t="shared" si="9"/>
        <v>Nové Zámky</v>
      </c>
      <c r="J36">
        <f>'12 družstiev Pretek č. 1'!F22</f>
        <v>5</v>
      </c>
      <c r="K36" t="str">
        <f>'12 družstiev Pretek č. 1'!F21</f>
        <v>Gabriel Vajsábel</v>
      </c>
      <c r="L36" t="str">
        <f>'12 družstiev Pretek č. 1'!$B$21</f>
        <v>Trnava  A                           Mivardi</v>
      </c>
      <c r="M36">
        <v>9</v>
      </c>
      <c r="N36" t="str">
        <f t="shared" si="10"/>
        <v>Roman Foret</v>
      </c>
      <c r="O36" t="str">
        <f t="shared" si="11"/>
        <v>Dunajská Streda -            Mivardi team</v>
      </c>
      <c r="S36">
        <f>'12 družstiev Pretek č. 1'!I22</f>
        <v>5</v>
      </c>
      <c r="T36" t="str">
        <f>'12 družstiev Pretek č. 1'!I21</f>
        <v>Peter Mišo</v>
      </c>
      <c r="U36" t="str">
        <f>'12 družstiev Pretek č. 1'!$B$21</f>
        <v>Trnava  A                           Mivardi</v>
      </c>
      <c r="V36">
        <v>9</v>
      </c>
      <c r="W36" t="str">
        <f t="shared" si="12"/>
        <v>Michal Petruš</v>
      </c>
      <c r="X36" t="str">
        <f t="shared" si="13"/>
        <v>Turčianske Teplice</v>
      </c>
      <c r="AB36">
        <f>'12 družstiev Pretek č. 1'!L22</f>
        <v>3</v>
      </c>
      <c r="AC36" t="str">
        <f>'12 družstiev Pretek č. 1'!L21</f>
        <v>Peter Ardan</v>
      </c>
      <c r="AD36" t="str">
        <f>'12 družstiev Pretek č. 1'!$B$21</f>
        <v>Trnava  A                           Mivardi</v>
      </c>
      <c r="AE36">
        <v>9</v>
      </c>
      <c r="AF36" t="str">
        <f t="shared" si="14"/>
        <v>Radoslav Rolík</v>
      </c>
      <c r="AG36" t="str">
        <f t="shared" si="15"/>
        <v>Prešov                        Colmic</v>
      </c>
    </row>
    <row r="37" spans="1:33" x14ac:dyDescent="0.2">
      <c r="A37">
        <f>'12 družstiev Pretek č. 1'!C24</f>
        <v>4</v>
      </c>
      <c r="B37" t="str">
        <f>'12 družstiev Pretek č. 1'!C23</f>
        <v>Viliam Pikla</v>
      </c>
      <c r="C37" t="str">
        <f>'12 družstiev Pretek č. 1'!$B$23</f>
        <v>Turčianske Teplice</v>
      </c>
      <c r="D37">
        <v>10</v>
      </c>
      <c r="E37" t="str">
        <f t="shared" si="8"/>
        <v>Miloslav Finďo</v>
      </c>
      <c r="F37" t="str">
        <f t="shared" si="9"/>
        <v>Žiar nad Hronom           Tubertíny</v>
      </c>
      <c r="J37">
        <f>'12 družstiev Pretek č. 1'!F24</f>
        <v>4</v>
      </c>
      <c r="K37" t="str">
        <f>'12 družstiev Pretek č. 1'!F23</f>
        <v>Tomáš Parvanov</v>
      </c>
      <c r="L37" t="str">
        <f>'12 družstiev Pretek č. 1'!$B$23</f>
        <v>Turčianske Teplice</v>
      </c>
      <c r="M37">
        <v>10</v>
      </c>
      <c r="N37" t="str">
        <f t="shared" si="10"/>
        <v>Ľuboš Krupička</v>
      </c>
      <c r="O37" t="str">
        <f t="shared" si="11"/>
        <v>Považská Bystrica         Sensas</v>
      </c>
      <c r="S37">
        <f>'12 družstiev Pretek č. 1'!I24</f>
        <v>9</v>
      </c>
      <c r="T37" t="str">
        <f>'12 družstiev Pretek č. 1'!I23</f>
        <v>Michal Petruš</v>
      </c>
      <c r="U37" t="str">
        <f>'12 družstiev Pretek č. 1'!$B$23</f>
        <v>Turčianske Teplice</v>
      </c>
      <c r="V37">
        <v>10</v>
      </c>
      <c r="W37" t="str">
        <f t="shared" si="12"/>
        <v>Branislav Oslanec</v>
      </c>
      <c r="X37" t="str">
        <f t="shared" si="13"/>
        <v>Trenčín                          ŠKP Trenčín</v>
      </c>
      <c r="AB37">
        <f>'12 družstiev Pretek č. 1'!L24</f>
        <v>12</v>
      </c>
      <c r="AC37" t="str">
        <f>'12 družstiev Pretek č. 1'!L23</f>
        <v>Martin Pavlík</v>
      </c>
      <c r="AD37" t="str">
        <f>'12 družstiev Pretek č. 1'!$B$23</f>
        <v>Turčianske Teplice</v>
      </c>
      <c r="AE37">
        <v>10</v>
      </c>
      <c r="AF37" t="str">
        <f t="shared" si="14"/>
        <v>Peter Rošák</v>
      </c>
      <c r="AG37" t="str">
        <f t="shared" si="15"/>
        <v>Vranov nad Topľou   Tubertíny</v>
      </c>
    </row>
    <row r="38" spans="1:33" x14ac:dyDescent="0.2">
      <c r="A38">
        <f>'12 družstiev Pretek č. 1'!C26</f>
        <v>6</v>
      </c>
      <c r="B38" t="str">
        <f>'12 družstiev Pretek č. 1'!C25</f>
        <v xml:space="preserve">Ján Hittmár </v>
      </c>
      <c r="C38" t="str">
        <f>'12 družstiev Pretek č. 1'!$B$25</f>
        <v>Vranov nad Topľou   Tubertíny</v>
      </c>
      <c r="D38">
        <v>11</v>
      </c>
      <c r="E38" t="str">
        <f t="shared" si="8"/>
        <v>Martin Lipka</v>
      </c>
      <c r="F38" t="str">
        <f t="shared" si="9"/>
        <v>Trnava  A                           Mivardi</v>
      </c>
      <c r="J38">
        <f>'12 družstiev Pretek č. 1'!F26</f>
        <v>8</v>
      </c>
      <c r="K38" t="str">
        <f>'12 družstiev Pretek č. 1'!F25</f>
        <v>Miroslav Boháč</v>
      </c>
      <c r="L38" t="str">
        <f>'12 družstiev Pretek č. 1'!$B$25</f>
        <v>Vranov nad Topľou   Tubertíny</v>
      </c>
      <c r="M38">
        <v>11</v>
      </c>
      <c r="N38" t="str">
        <f t="shared" si="10"/>
        <v>Michal Olejňák</v>
      </c>
      <c r="O38" t="str">
        <f t="shared" si="11"/>
        <v>Prešov                        Colmic</v>
      </c>
      <c r="S38">
        <f>'12 družstiev Pretek č. 1'!I26</f>
        <v>4</v>
      </c>
      <c r="T38" t="str">
        <f>'12 družstiev Pretek č. 1'!I25</f>
        <v>Lukáš Košalko</v>
      </c>
      <c r="U38" t="str">
        <f>'12 družstiev Pretek č. 1'!$B$25</f>
        <v>Vranov nad Topľou   Tubertíny</v>
      </c>
      <c r="V38">
        <v>11</v>
      </c>
      <c r="W38" t="str">
        <f t="shared" si="12"/>
        <v>Roman Baranček</v>
      </c>
      <c r="X38" t="str">
        <f t="shared" si="13"/>
        <v>Komárno                    Bartal Mix</v>
      </c>
      <c r="AB38">
        <f>'12 družstiev Pretek č. 1'!L26</f>
        <v>10</v>
      </c>
      <c r="AC38" t="str">
        <f>'12 družstiev Pretek č. 1'!L25</f>
        <v>Peter Rošák</v>
      </c>
      <c r="AD38" t="str">
        <f>'12 družstiev Pretek č. 1'!$B$25</f>
        <v>Vranov nad Topľou   Tubertíny</v>
      </c>
      <c r="AE38">
        <v>11</v>
      </c>
      <c r="AF38" t="str">
        <f t="shared" si="14"/>
        <v>Ján Nagy</v>
      </c>
      <c r="AG38" t="str">
        <f t="shared" si="15"/>
        <v>Nové Zámky</v>
      </c>
    </row>
    <row r="39" spans="1:33" x14ac:dyDescent="0.2">
      <c r="A39">
        <f>'12 družstiev Pretek č. 1'!C28</f>
        <v>10</v>
      </c>
      <c r="B39" t="str">
        <f>'12 družstiev Pretek č. 1'!C27</f>
        <v>Miloslav Finďo</v>
      </c>
      <c r="C39" t="str">
        <f>'12 družstiev Pretek č. 1'!$B$27</f>
        <v>Žiar nad Hronom           Tubertíny</v>
      </c>
      <c r="D39">
        <v>12</v>
      </c>
      <c r="E39" t="str">
        <f t="shared" si="8"/>
        <v>Lukáš Kondík</v>
      </c>
      <c r="F39" t="str">
        <f t="shared" si="9"/>
        <v>Prešov                        Colmic</v>
      </c>
      <c r="J39">
        <f>'12 družstiev Pretek č. 1'!F28</f>
        <v>12</v>
      </c>
      <c r="K39" t="str">
        <f>'12 družstiev Pretek č. 1'!F27</f>
        <v>Ervín Rendek</v>
      </c>
      <c r="L39" t="str">
        <f>'12 družstiev Pretek č. 1'!$B$27</f>
        <v>Žiar nad Hronom           Tubertíny</v>
      </c>
      <c r="M39">
        <v>12</v>
      </c>
      <c r="N39" t="str">
        <f t="shared" si="10"/>
        <v>Ervín Rendek</v>
      </c>
      <c r="O39" t="str">
        <f t="shared" si="11"/>
        <v>Žiar nad Hronom           Tubertíny</v>
      </c>
      <c r="S39">
        <f>'12 družstiev Pretek č. 1'!I28</f>
        <v>7</v>
      </c>
      <c r="T39" t="str">
        <f>'12 družstiev Pretek č. 1'!I27</f>
        <v>Ján Sámel</v>
      </c>
      <c r="U39" t="str">
        <f>'12 družstiev Pretek č. 1'!$B$27</f>
        <v>Žiar nad Hronom           Tubertíny</v>
      </c>
      <c r="V39">
        <v>12</v>
      </c>
      <c r="W39" t="str">
        <f t="shared" si="12"/>
        <v>Andrej Seman</v>
      </c>
      <c r="X39" t="str">
        <f t="shared" si="13"/>
        <v>Michalovce</v>
      </c>
      <c r="AB39">
        <f>'12 družstiev Pretek č. 1'!L28</f>
        <v>4</v>
      </c>
      <c r="AC39" t="str">
        <f>'12 družstiev Pretek č. 1'!L27</f>
        <v>Tomáš Mindák</v>
      </c>
      <c r="AD39" t="str">
        <f>'12 družstiev Pretek č. 1'!$B$27</f>
        <v>Žiar nad Hronom           Tubertíny</v>
      </c>
      <c r="AE39">
        <v>12</v>
      </c>
      <c r="AF39" t="str">
        <f t="shared" si="14"/>
        <v>Martin Pavlík</v>
      </c>
      <c r="AG39" t="str">
        <f t="shared" si="15"/>
        <v>Turčianske Teplice</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32" t="s">
        <v>83</v>
      </c>
      <c r="C1" s="232"/>
      <c r="D1" s="232"/>
      <c r="E1" s="232"/>
      <c r="F1" s="232"/>
      <c r="G1" s="233"/>
      <c r="H1" s="78"/>
      <c r="J1" s="82"/>
      <c r="K1" s="232" t="s">
        <v>84</v>
      </c>
      <c r="L1" s="232"/>
      <c r="M1" s="232"/>
      <c r="N1" s="232"/>
      <c r="O1" s="232"/>
      <c r="P1" s="233"/>
      <c r="Q1" s="78"/>
      <c r="S1" s="82"/>
      <c r="T1" s="232" t="s">
        <v>85</v>
      </c>
      <c r="U1" s="232"/>
      <c r="V1" s="232"/>
      <c r="W1" s="232"/>
      <c r="X1" s="232"/>
      <c r="Y1" s="233"/>
      <c r="Z1" s="78"/>
      <c r="AB1" s="82"/>
      <c r="AC1" s="232" t="s">
        <v>86</v>
      </c>
      <c r="AD1" s="232"/>
      <c r="AE1" s="232"/>
      <c r="AF1" s="232"/>
      <c r="AG1" s="232"/>
      <c r="AH1" s="233"/>
    </row>
    <row r="2" spans="1:34" ht="45" customHeight="1" thickBot="1" x14ac:dyDescent="0.25">
      <c r="A2" s="83"/>
      <c r="B2" s="234" t="str">
        <f xml:space="preserve">  '12 družstiev Pretek č. 2'!$C$1</f>
        <v>Miesto preteku: VN Môťová</v>
      </c>
      <c r="C2" s="234"/>
      <c r="D2" s="234"/>
      <c r="E2" s="228" t="str">
        <f>'12 družstiev Pretek č. 2'!$J$1</f>
        <v>Dátum :  16.5.2021</v>
      </c>
      <c r="F2" s="228"/>
      <c r="G2" s="229"/>
      <c r="H2" s="84"/>
      <c r="J2" s="83"/>
      <c r="K2" s="234" t="str">
        <f xml:space="preserve">  '12 družstiev Pretek č. 2'!$C$1</f>
        <v>Miesto preteku: VN Môťová</v>
      </c>
      <c r="L2" s="234"/>
      <c r="M2" s="234"/>
      <c r="N2" s="228" t="str">
        <f>'12 družstiev Pretek č. 2'!$J$1</f>
        <v>Dátum :  16.5.2021</v>
      </c>
      <c r="O2" s="228"/>
      <c r="P2" s="229"/>
      <c r="Q2" s="84"/>
      <c r="S2" s="83"/>
      <c r="T2" s="234" t="str">
        <f xml:space="preserve">  '12 družstiev Pretek č. 2'!$C$1</f>
        <v>Miesto preteku: VN Môťová</v>
      </c>
      <c r="U2" s="234"/>
      <c r="V2" s="234"/>
      <c r="W2" s="228" t="str">
        <f>'12 družstiev Pretek č. 2'!$J$1</f>
        <v>Dátum :  16.5.2021</v>
      </c>
      <c r="X2" s="228"/>
      <c r="Y2" s="229"/>
      <c r="Z2" s="84"/>
      <c r="AB2" s="83"/>
      <c r="AC2" s="234" t="str">
        <f xml:space="preserve">  '12 družstiev Pretek č. 2'!$C$1</f>
        <v>Miesto preteku: VN Môťová</v>
      </c>
      <c r="AD2" s="234"/>
      <c r="AE2" s="234"/>
      <c r="AF2" s="228" t="str">
        <f>'12 družstiev Pretek č. 2'!$J$1</f>
        <v>Dátum :  16.5.2021</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1.5" customHeight="1" thickTop="1" x14ac:dyDescent="0.3">
      <c r="A4" s="90">
        <v>1</v>
      </c>
      <c r="B4" s="235" t="str">
        <f t="shared" ref="B4:B15" si="0">E28</f>
        <v>Miroslav Boháč</v>
      </c>
      <c r="C4" s="236"/>
      <c r="D4" s="91" t="str">
        <f t="shared" ref="D4:D15" si="1">F28</f>
        <v>Vranov nad Topľou   Tubertíny</v>
      </c>
      <c r="E4" s="92"/>
      <c r="F4" s="92"/>
      <c r="G4" s="93"/>
      <c r="H4" s="8"/>
      <c r="J4" s="90">
        <v>1</v>
      </c>
      <c r="K4" s="235" t="str">
        <f t="shared" ref="K4:K15" si="2">N28</f>
        <v>František Mónosi</v>
      </c>
      <c r="L4" s="236"/>
      <c r="M4" s="91" t="str">
        <f t="shared" ref="M4:M15" si="3">O28</f>
        <v>Dunajská Streda -            Mivardi team</v>
      </c>
      <c r="N4" s="92"/>
      <c r="O4" s="92"/>
      <c r="P4" s="93"/>
      <c r="Q4" s="8"/>
      <c r="S4" s="90">
        <v>1</v>
      </c>
      <c r="T4" s="235" t="str">
        <f t="shared" ref="T4:T15" si="4">W28</f>
        <v>Gabriel Vajsábel</v>
      </c>
      <c r="U4" s="236"/>
      <c r="V4" s="91" t="str">
        <f t="shared" ref="V4:V15" si="5">X28</f>
        <v>Trnava  A                           Mivardi</v>
      </c>
      <c r="W4" s="92"/>
      <c r="X4" s="92"/>
      <c r="Y4" s="93"/>
      <c r="Z4" s="8"/>
      <c r="AB4" s="90">
        <v>1</v>
      </c>
      <c r="AC4" s="235" t="str">
        <f t="shared" ref="AC4:AC15" si="6">AF28</f>
        <v>Lukáš Kondík</v>
      </c>
      <c r="AD4" s="236"/>
      <c r="AE4" s="91" t="str">
        <f t="shared" ref="AE4:AE15" si="7">AG28</f>
        <v>Prešov                        Colmic</v>
      </c>
      <c r="AF4" s="92"/>
      <c r="AG4" s="92"/>
      <c r="AH4" s="93"/>
    </row>
    <row r="5" spans="1:34" ht="31.5" customHeight="1" x14ac:dyDescent="0.3">
      <c r="A5" s="94">
        <v>2</v>
      </c>
      <c r="B5" s="237" t="str">
        <f t="shared" si="0"/>
        <v>Stanislav Bačík</v>
      </c>
      <c r="C5" s="238"/>
      <c r="D5" s="95" t="str">
        <f t="shared" si="1"/>
        <v>Šahy</v>
      </c>
      <c r="E5" s="96"/>
      <c r="F5" s="96"/>
      <c r="G5" s="97"/>
      <c r="H5" s="8"/>
      <c r="J5" s="94">
        <v>2</v>
      </c>
      <c r="K5" s="237" t="str">
        <f t="shared" si="2"/>
        <v>Miroslav Santus</v>
      </c>
      <c r="L5" s="238"/>
      <c r="M5" s="95" t="str">
        <f t="shared" si="3"/>
        <v>Považská Bystrica         Sensas</v>
      </c>
      <c r="N5" s="96"/>
      <c r="O5" s="96"/>
      <c r="P5" s="97"/>
      <c r="Q5" s="8"/>
      <c r="S5" s="94">
        <v>2</v>
      </c>
      <c r="T5" s="237" t="str">
        <f t="shared" si="4"/>
        <v>Radoslav Rolík</v>
      </c>
      <c r="U5" s="238"/>
      <c r="V5" s="95" t="str">
        <f t="shared" si="5"/>
        <v>Prešov                        Colmic</v>
      </c>
      <c r="W5" s="96"/>
      <c r="X5" s="96"/>
      <c r="Y5" s="97"/>
      <c r="Z5" s="8"/>
      <c r="AB5" s="94">
        <v>2</v>
      </c>
      <c r="AC5" s="237" t="str">
        <f t="shared" si="6"/>
        <v>Rastislav Dudr st.</v>
      </c>
      <c r="AD5" s="238"/>
      <c r="AE5" s="95" t="str">
        <f t="shared" si="7"/>
        <v>Považská Bystrica         Sensas</v>
      </c>
      <c r="AF5" s="96"/>
      <c r="AG5" s="96"/>
      <c r="AH5" s="97"/>
    </row>
    <row r="6" spans="1:34" ht="31.5" customHeight="1" x14ac:dyDescent="0.3">
      <c r="A6" s="94">
        <v>3</v>
      </c>
      <c r="B6" s="237" t="str">
        <f t="shared" si="0"/>
        <v>Sándor Sági</v>
      </c>
      <c r="C6" s="238"/>
      <c r="D6" s="95" t="str">
        <f t="shared" si="1"/>
        <v>Nové Zámky</v>
      </c>
      <c r="E6" s="96"/>
      <c r="F6" s="96"/>
      <c r="G6" s="97"/>
      <c r="H6" s="8"/>
      <c r="J6" s="94">
        <v>3</v>
      </c>
      <c r="K6" s="237" t="str">
        <f t="shared" si="2"/>
        <v>Marek Macháč</v>
      </c>
      <c r="L6" s="238"/>
      <c r="M6" s="95" t="str">
        <f t="shared" si="3"/>
        <v>Trenčín                          ŠKP Trenčín</v>
      </c>
      <c r="N6" s="96"/>
      <c r="O6" s="96"/>
      <c r="P6" s="97"/>
      <c r="Q6" s="8"/>
      <c r="S6" s="94">
        <v>3</v>
      </c>
      <c r="T6" s="237" t="str">
        <f t="shared" si="4"/>
        <v>Stanislav Šebek</v>
      </c>
      <c r="U6" s="238"/>
      <c r="V6" s="95" t="str">
        <f t="shared" si="5"/>
        <v>Šahy</v>
      </c>
      <c r="W6" s="96"/>
      <c r="X6" s="96"/>
      <c r="Y6" s="97"/>
      <c r="Z6" s="8"/>
      <c r="AB6" s="94">
        <v>3</v>
      </c>
      <c r="AC6" s="237" t="str">
        <f t="shared" si="6"/>
        <v>Roman Foret</v>
      </c>
      <c r="AD6" s="238"/>
      <c r="AE6" s="95" t="str">
        <f t="shared" si="7"/>
        <v>Dunajská Streda -            Mivardi team</v>
      </c>
      <c r="AF6" s="96"/>
      <c r="AG6" s="96"/>
      <c r="AH6" s="97"/>
    </row>
    <row r="7" spans="1:34" ht="31.5" customHeight="1" x14ac:dyDescent="0.3">
      <c r="A7" s="94">
        <v>4</v>
      </c>
      <c r="B7" s="237" t="str">
        <f t="shared" si="0"/>
        <v>Imrich Nagy</v>
      </c>
      <c r="C7" s="238"/>
      <c r="D7" s="95" t="str">
        <f t="shared" si="1"/>
        <v>Dunajská Streda -            Mivardi team</v>
      </c>
      <c r="E7" s="96"/>
      <c r="F7" s="96"/>
      <c r="G7" s="97"/>
      <c r="H7" s="8"/>
      <c r="J7" s="94">
        <v>4</v>
      </c>
      <c r="K7" s="237" t="str">
        <f t="shared" si="2"/>
        <v>František Mészaroš</v>
      </c>
      <c r="L7" s="238"/>
      <c r="M7" s="95" t="str">
        <f t="shared" si="3"/>
        <v>Komárno                    Bartal Mix</v>
      </c>
      <c r="N7" s="96"/>
      <c r="O7" s="96"/>
      <c r="P7" s="97"/>
      <c r="Q7" s="8"/>
      <c r="S7" s="94">
        <v>4</v>
      </c>
      <c r="T7" s="237" t="str">
        <f t="shared" si="4"/>
        <v>Viliam Pikla</v>
      </c>
      <c r="U7" s="238"/>
      <c r="V7" s="95" t="str">
        <f t="shared" si="5"/>
        <v>Turčianske Teplice</v>
      </c>
      <c r="W7" s="96"/>
      <c r="X7" s="96"/>
      <c r="Y7" s="97"/>
      <c r="Z7" s="8"/>
      <c r="AB7" s="94">
        <v>4</v>
      </c>
      <c r="AC7" s="237" t="str">
        <f t="shared" si="6"/>
        <v>Zoltán Miskolczi</v>
      </c>
      <c r="AD7" s="238"/>
      <c r="AE7" s="95" t="str">
        <f t="shared" si="7"/>
        <v>Nové Zámky</v>
      </c>
      <c r="AF7" s="96"/>
      <c r="AG7" s="96"/>
      <c r="AH7" s="97"/>
    </row>
    <row r="8" spans="1:34" ht="31.5" customHeight="1" x14ac:dyDescent="0.3">
      <c r="A8" s="94">
        <v>5</v>
      </c>
      <c r="B8" s="237" t="str">
        <f t="shared" si="0"/>
        <v>Martin Pavlík</v>
      </c>
      <c r="C8" s="238"/>
      <c r="D8" s="95" t="str">
        <f t="shared" si="1"/>
        <v>Turčianske Teplice</v>
      </c>
      <c r="E8" s="96"/>
      <c r="F8" s="96"/>
      <c r="G8" s="97"/>
      <c r="H8" s="8"/>
      <c r="J8" s="94">
        <v>5</v>
      </c>
      <c r="K8" s="237" t="str">
        <f t="shared" si="2"/>
        <v>Peter Rošák</v>
      </c>
      <c r="L8" s="238"/>
      <c r="M8" s="95" t="str">
        <f t="shared" si="3"/>
        <v>Vranov nad Topľou   Tubertíny</v>
      </c>
      <c r="N8" s="96"/>
      <c r="O8" s="96"/>
      <c r="P8" s="97"/>
      <c r="Q8" s="8"/>
      <c r="S8" s="94">
        <v>5</v>
      </c>
      <c r="T8" s="237" t="str">
        <f t="shared" si="4"/>
        <v>Tomáš Mindák</v>
      </c>
      <c r="U8" s="238"/>
      <c r="V8" s="95" t="str">
        <f t="shared" si="5"/>
        <v>Žiar nad Hronom           Tubertíny</v>
      </c>
      <c r="W8" s="96"/>
      <c r="X8" s="96"/>
      <c r="Y8" s="97"/>
      <c r="Z8" s="8"/>
      <c r="AB8" s="94">
        <v>5</v>
      </c>
      <c r="AC8" s="237" t="str">
        <f t="shared" si="6"/>
        <v>Peter Mišo</v>
      </c>
      <c r="AD8" s="238"/>
      <c r="AE8" s="95" t="str">
        <f t="shared" si="7"/>
        <v>Trnava  A                           Mivardi</v>
      </c>
      <c r="AF8" s="96"/>
      <c r="AG8" s="96"/>
      <c r="AH8" s="97"/>
    </row>
    <row r="9" spans="1:34" ht="31.5" customHeight="1" x14ac:dyDescent="0.3">
      <c r="A9" s="94">
        <v>6</v>
      </c>
      <c r="B9" s="237" t="str">
        <f t="shared" si="0"/>
        <v>Ľubomír Dzuro</v>
      </c>
      <c r="C9" s="238"/>
      <c r="D9" s="95" t="str">
        <f t="shared" si="1"/>
        <v>Michalovce</v>
      </c>
      <c r="E9" s="96"/>
      <c r="F9" s="98"/>
      <c r="G9" s="97"/>
      <c r="H9" s="8"/>
      <c r="J9" s="94">
        <v>6</v>
      </c>
      <c r="K9" s="237" t="str">
        <f t="shared" si="2"/>
        <v>Martin Lipka</v>
      </c>
      <c r="L9" s="238"/>
      <c r="M9" s="95" t="str">
        <f t="shared" si="3"/>
        <v>Trnava  A                           Mivardi</v>
      </c>
      <c r="N9" s="96"/>
      <c r="O9" s="98"/>
      <c r="P9" s="97"/>
      <c r="Q9" s="8"/>
      <c r="S9" s="94">
        <v>6</v>
      </c>
      <c r="T9" s="237" t="str">
        <f t="shared" si="4"/>
        <v>Igor Holeček</v>
      </c>
      <c r="U9" s="238"/>
      <c r="V9" s="95" t="str">
        <f t="shared" si="5"/>
        <v>Dunajská Streda -            Mivardi team</v>
      </c>
      <c r="W9" s="96"/>
      <c r="X9" s="98"/>
      <c r="Y9" s="97"/>
      <c r="Z9" s="8"/>
      <c r="AB9" s="94">
        <v>6</v>
      </c>
      <c r="AC9" s="237" t="str">
        <f t="shared" si="6"/>
        <v>Jozef Kanaloš</v>
      </c>
      <c r="AD9" s="238"/>
      <c r="AE9" s="95" t="str">
        <f t="shared" si="7"/>
        <v>Michalovce</v>
      </c>
      <c r="AF9" s="96"/>
      <c r="AG9" s="98"/>
      <c r="AH9" s="97"/>
    </row>
    <row r="10" spans="1:34" ht="31.5" customHeight="1" x14ac:dyDescent="0.3">
      <c r="A10" s="94">
        <v>7</v>
      </c>
      <c r="B10" s="237" t="str">
        <f t="shared" si="0"/>
        <v>Filip Kmeťo</v>
      </c>
      <c r="C10" s="238"/>
      <c r="D10" s="95" t="str">
        <f t="shared" si="1"/>
        <v>Trenčín                          ŠKP Trenčín</v>
      </c>
      <c r="E10" s="96"/>
      <c r="F10" s="96"/>
      <c r="G10" s="97"/>
      <c r="H10" s="8"/>
      <c r="J10" s="94">
        <v>7</v>
      </c>
      <c r="K10" s="237" t="str">
        <f t="shared" si="2"/>
        <v>Michal Petruš</v>
      </c>
      <c r="L10" s="238"/>
      <c r="M10" s="95" t="str">
        <f t="shared" si="3"/>
        <v>Turčianske Teplice</v>
      </c>
      <c r="N10" s="96"/>
      <c r="O10" s="96"/>
      <c r="P10" s="97"/>
      <c r="Q10" s="8"/>
      <c r="S10" s="94">
        <v>7</v>
      </c>
      <c r="T10" s="237" t="str">
        <f t="shared" si="4"/>
        <v>Peter Vajda</v>
      </c>
      <c r="U10" s="238"/>
      <c r="V10" s="95" t="str">
        <f t="shared" si="5"/>
        <v>Michalovce</v>
      </c>
      <c r="W10" s="96"/>
      <c r="X10" s="96"/>
      <c r="Y10" s="97"/>
      <c r="Z10" s="8"/>
      <c r="AB10" s="94">
        <v>7</v>
      </c>
      <c r="AC10" s="237" t="str">
        <f t="shared" si="6"/>
        <v>Roman Baranček</v>
      </c>
      <c r="AD10" s="238"/>
      <c r="AE10" s="95" t="str">
        <f t="shared" si="7"/>
        <v>Komárno                    Bartal Mix</v>
      </c>
      <c r="AF10" s="96"/>
      <c r="AG10" s="96"/>
      <c r="AH10" s="97"/>
    </row>
    <row r="11" spans="1:34" ht="31.5" customHeight="1" x14ac:dyDescent="0.3">
      <c r="A11" s="94">
        <v>8</v>
      </c>
      <c r="B11" s="237" t="str">
        <f t="shared" si="0"/>
        <v>Michal Olejňák</v>
      </c>
      <c r="C11" s="238"/>
      <c r="D11" s="95" t="str">
        <f t="shared" si="1"/>
        <v>Prešov                        Colmic</v>
      </c>
      <c r="E11" s="96"/>
      <c r="F11" s="96"/>
      <c r="G11" s="97"/>
      <c r="H11" s="8"/>
      <c r="J11" s="94">
        <v>8</v>
      </c>
      <c r="K11" s="237" t="str">
        <f t="shared" si="2"/>
        <v>´Daniel Olejňák</v>
      </c>
      <c r="L11" s="238"/>
      <c r="M11" s="95" t="str">
        <f t="shared" si="3"/>
        <v>Prešov                        Colmic</v>
      </c>
      <c r="N11" s="96"/>
      <c r="O11" s="96"/>
      <c r="P11" s="97"/>
      <c r="Q11" s="8"/>
      <c r="S11" s="94">
        <v>8</v>
      </c>
      <c r="T11" s="237" t="str">
        <f t="shared" si="4"/>
        <v xml:space="preserve">Ján Hittmár </v>
      </c>
      <c r="U11" s="238"/>
      <c r="V11" s="95" t="str">
        <f t="shared" si="5"/>
        <v>Vranov nad Topľou   Tubertíny</v>
      </c>
      <c r="W11" s="96"/>
      <c r="X11" s="96"/>
      <c r="Y11" s="97"/>
      <c r="Z11" s="8"/>
      <c r="AB11" s="94">
        <v>8</v>
      </c>
      <c r="AC11" s="237" t="str">
        <f t="shared" si="6"/>
        <v>Ľuboš Tanaši</v>
      </c>
      <c r="AD11" s="238"/>
      <c r="AE11" s="95" t="str">
        <f t="shared" si="7"/>
        <v>Šahy</v>
      </c>
      <c r="AF11" s="96"/>
      <c r="AG11" s="96"/>
      <c r="AH11" s="97"/>
    </row>
    <row r="12" spans="1:34" ht="31.5" customHeight="1" x14ac:dyDescent="0.3">
      <c r="A12" s="94">
        <v>9</v>
      </c>
      <c r="B12" s="237" t="str">
        <f t="shared" si="0"/>
        <v>Peter Ardan</v>
      </c>
      <c r="C12" s="238"/>
      <c r="D12" s="95" t="str">
        <f t="shared" si="1"/>
        <v>Trnava  A                           Mivardi</v>
      </c>
      <c r="E12" s="96"/>
      <c r="F12" s="96"/>
      <c r="G12" s="97"/>
      <c r="H12" s="8"/>
      <c r="J12" s="94">
        <v>9</v>
      </c>
      <c r="K12" s="237" t="str">
        <f t="shared" si="2"/>
        <v>Zoltán Mészáros</v>
      </c>
      <c r="L12" s="238"/>
      <c r="M12" s="95" t="str">
        <f t="shared" si="3"/>
        <v>Nové Zámky</v>
      </c>
      <c r="N12" s="96"/>
      <c r="O12" s="96"/>
      <c r="P12" s="97"/>
      <c r="Q12" s="8"/>
      <c r="S12" s="94">
        <v>9</v>
      </c>
      <c r="T12" s="237" t="str">
        <f t="shared" si="4"/>
        <v>Ľuboš Krupička</v>
      </c>
      <c r="U12" s="238"/>
      <c r="V12" s="95" t="str">
        <f t="shared" si="5"/>
        <v>Považská Bystrica         Sensas</v>
      </c>
      <c r="W12" s="96"/>
      <c r="X12" s="96"/>
      <c r="Y12" s="97"/>
      <c r="Z12" s="8"/>
      <c r="AB12" s="94">
        <v>9</v>
      </c>
      <c r="AC12" s="237" t="str">
        <f t="shared" si="6"/>
        <v>Branislav Oslanec</v>
      </c>
      <c r="AD12" s="238"/>
      <c r="AE12" s="95" t="str">
        <f t="shared" si="7"/>
        <v>Trenčín                          ŠKP Trenčín</v>
      </c>
      <c r="AF12" s="96"/>
      <c r="AG12" s="96"/>
      <c r="AH12" s="97"/>
    </row>
    <row r="13" spans="1:34" ht="31.5" customHeight="1" x14ac:dyDescent="0.3">
      <c r="A13" s="94">
        <v>10</v>
      </c>
      <c r="B13" s="237" t="str">
        <f t="shared" si="0"/>
        <v>Milan Kabát</v>
      </c>
      <c r="C13" s="238"/>
      <c r="D13" s="95" t="str">
        <f t="shared" si="1"/>
        <v>Komárno                    Bartal Mix</v>
      </c>
      <c r="E13" s="96"/>
      <c r="F13" s="96"/>
      <c r="G13" s="97"/>
      <c r="H13" s="8"/>
      <c r="J13" s="94">
        <v>10</v>
      </c>
      <c r="K13" s="237" t="str">
        <f t="shared" si="2"/>
        <v>Miloslav Finďo</v>
      </c>
      <c r="L13" s="238"/>
      <c r="M13" s="95" t="str">
        <f t="shared" si="3"/>
        <v>Žiar nad Hronom           Tubertíny</v>
      </c>
      <c r="N13" s="96"/>
      <c r="O13" s="96"/>
      <c r="P13" s="97"/>
      <c r="Q13" s="8"/>
      <c r="S13" s="94">
        <v>10</v>
      </c>
      <c r="T13" s="237" t="str">
        <f t="shared" si="4"/>
        <v>Patrik Gargalík</v>
      </c>
      <c r="U13" s="238"/>
      <c r="V13" s="95" t="str">
        <f t="shared" si="5"/>
        <v>Trenčín                          ŠKP Trenčín</v>
      </c>
      <c r="W13" s="96"/>
      <c r="X13" s="96"/>
      <c r="Y13" s="97"/>
      <c r="Z13" s="8"/>
      <c r="AB13" s="94">
        <v>10</v>
      </c>
      <c r="AC13" s="237" t="str">
        <f t="shared" si="6"/>
        <v>František Haluška</v>
      </c>
      <c r="AD13" s="238"/>
      <c r="AE13" s="95" t="str">
        <f t="shared" si="7"/>
        <v>Turčianske Teplice</v>
      </c>
      <c r="AF13" s="96"/>
      <c r="AG13" s="96"/>
      <c r="AH13" s="97"/>
    </row>
    <row r="14" spans="1:34" ht="31.5" customHeight="1" x14ac:dyDescent="0.3">
      <c r="A14" s="94">
        <v>11</v>
      </c>
      <c r="B14" s="237" t="str">
        <f t="shared" si="0"/>
        <v>Ján Sámel</v>
      </c>
      <c r="C14" s="238"/>
      <c r="D14" s="95" t="str">
        <f t="shared" si="1"/>
        <v>Žiar nad Hronom           Tubertíny</v>
      </c>
      <c r="E14" s="96"/>
      <c r="F14" s="96"/>
      <c r="G14" s="97"/>
      <c r="H14" s="8"/>
      <c r="J14" s="94">
        <v>11</v>
      </c>
      <c r="K14" s="237" t="str">
        <f t="shared" si="2"/>
        <v>Ondrej Staňo</v>
      </c>
      <c r="L14" s="238"/>
      <c r="M14" s="95" t="str">
        <f t="shared" si="3"/>
        <v>Šahy</v>
      </c>
      <c r="N14" s="96"/>
      <c r="O14" s="96"/>
      <c r="P14" s="97"/>
      <c r="Q14" s="8"/>
      <c r="S14" s="94">
        <v>11</v>
      </c>
      <c r="T14" s="237" t="str">
        <f t="shared" si="4"/>
        <v>Peter Šejirman</v>
      </c>
      <c r="U14" s="238"/>
      <c r="V14" s="95" t="str">
        <f t="shared" si="5"/>
        <v>Komárno                    Bartal Mix</v>
      </c>
      <c r="W14" s="96"/>
      <c r="X14" s="96"/>
      <c r="Y14" s="97"/>
      <c r="Z14" s="8"/>
      <c r="AB14" s="94">
        <v>11</v>
      </c>
      <c r="AC14" s="237" t="str">
        <f t="shared" si="6"/>
        <v>Lukáš Košalko</v>
      </c>
      <c r="AD14" s="238"/>
      <c r="AE14" s="95" t="str">
        <f t="shared" si="7"/>
        <v>Vranov nad Topľou   Tubertíny</v>
      </c>
      <c r="AF14" s="96"/>
      <c r="AG14" s="96"/>
      <c r="AH14" s="97"/>
    </row>
    <row r="15" spans="1:34" ht="31.5" customHeight="1" x14ac:dyDescent="0.3">
      <c r="A15" s="94">
        <v>12</v>
      </c>
      <c r="B15" s="237" t="str">
        <f t="shared" si="0"/>
        <v>Erik Báťa</v>
      </c>
      <c r="C15" s="238"/>
      <c r="D15" s="95" t="str">
        <f t="shared" si="1"/>
        <v>Považská Bystrica         Sensas</v>
      </c>
      <c r="E15" s="96"/>
      <c r="F15" s="96"/>
      <c r="G15" s="97"/>
      <c r="H15" s="8"/>
      <c r="J15" s="94">
        <v>12</v>
      </c>
      <c r="K15" s="237" t="str">
        <f t="shared" si="2"/>
        <v>Andrej Seman</v>
      </c>
      <c r="L15" s="238"/>
      <c r="M15" s="95" t="str">
        <f t="shared" si="3"/>
        <v>Michalovce</v>
      </c>
      <c r="N15" s="96"/>
      <c r="O15" s="96"/>
      <c r="P15" s="97"/>
      <c r="Q15" s="8"/>
      <c r="S15" s="94">
        <v>12</v>
      </c>
      <c r="T15" s="237" t="str">
        <f t="shared" si="4"/>
        <v>Ján Nagy</v>
      </c>
      <c r="U15" s="238"/>
      <c r="V15" s="95" t="str">
        <f t="shared" si="5"/>
        <v>Nové Zámky</v>
      </c>
      <c r="W15" s="96"/>
      <c r="X15" s="96"/>
      <c r="Y15" s="97"/>
      <c r="Z15" s="8"/>
      <c r="AB15" s="94">
        <v>12</v>
      </c>
      <c r="AC15" s="237" t="str">
        <f t="shared" si="6"/>
        <v>Ervín Rendek</v>
      </c>
      <c r="AD15" s="238"/>
      <c r="AE15" s="95" t="str">
        <f t="shared" si="7"/>
        <v>Žiar nad Hronom           Tubertíny</v>
      </c>
      <c r="AF15" s="96"/>
      <c r="AG15" s="96"/>
      <c r="AH15" s="97"/>
    </row>
    <row r="16" spans="1:34" ht="31.5"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2'!C6</f>
        <v>4</v>
      </c>
      <c r="B28" t="str">
        <f>'12 družstiev Pretek č. 2'!C5</f>
        <v>Imrich Nagy</v>
      </c>
      <c r="C28" t="str">
        <f>'12 družstiev Pretek č. 2'!$B$5</f>
        <v>Dunajská Streda -            Mivardi team</v>
      </c>
      <c r="D28">
        <v>1</v>
      </c>
      <c r="E28" t="str">
        <f>VLOOKUP($D28,$A$28:$B$39,COLUMN($B$28:$B$39),0)</f>
        <v>Miroslav Boháč</v>
      </c>
      <c r="F28" t="str">
        <f>VLOOKUP($D28,$A$28:$C$39,COLUMN($C$28:$C$39),0)</f>
        <v>Vranov nad Topľou   Tubertíny</v>
      </c>
      <c r="J28">
        <f>'12 družstiev Pretek č. 2'!F6</f>
        <v>1</v>
      </c>
      <c r="K28" t="str">
        <f>'12 družstiev Pretek č. 2'!F5</f>
        <v>František Mónosi</v>
      </c>
      <c r="L28" t="str">
        <f>'12 družstiev Pretek č. 2'!$B$5</f>
        <v>Dunajská Streda -            Mivardi team</v>
      </c>
      <c r="M28">
        <v>1</v>
      </c>
      <c r="N28" t="str">
        <f>VLOOKUP($M28,$J$28:$K$39,COLUMN($B$28:$B$39),0)</f>
        <v>František Mónosi</v>
      </c>
      <c r="O28" t="str">
        <f>VLOOKUP($M28,$J$28:$L$39,COLUMN($C$28:$C$39),0)</f>
        <v>Dunajská Streda -            Mivardi team</v>
      </c>
      <c r="S28">
        <f>'12 družstiev Pretek č. 2'!I6</f>
        <v>6</v>
      </c>
      <c r="T28" t="str">
        <f>'12 družstiev Pretek č. 2'!I5</f>
        <v>Igor Holeček</v>
      </c>
      <c r="U28" t="str">
        <f>'12 družstiev Pretek č. 2'!$B$5</f>
        <v>Dunajská Streda -            Mivardi team</v>
      </c>
      <c r="V28">
        <v>1</v>
      </c>
      <c r="W28" t="str">
        <f>VLOOKUP($V28,$S$28:$T$39,COLUMN($B$28:$B$39),0)</f>
        <v>Gabriel Vajsábel</v>
      </c>
      <c r="X28" t="str">
        <f>VLOOKUP($V28,$S$28:$U$39,COLUMN($C$28:$C$39),0)</f>
        <v>Trnava  A                           Mivardi</v>
      </c>
      <c r="AB28">
        <f>'12 družstiev Pretek č. 2'!L6</f>
        <v>3</v>
      </c>
      <c r="AC28" t="str">
        <f>'12 družstiev Pretek č. 2'!L5</f>
        <v>Roman Foret</v>
      </c>
      <c r="AD28" t="str">
        <f>'12 družstiev Pretek č. 2'!$B$5</f>
        <v>Dunajská Streda -            Mivardi team</v>
      </c>
      <c r="AE28">
        <v>1</v>
      </c>
      <c r="AF28" t="str">
        <f>VLOOKUP($AE28,$AB$28:$AC$39,COLUMN($B$28:$B$39),0)</f>
        <v>Lukáš Kondík</v>
      </c>
      <c r="AG28" t="str">
        <f>VLOOKUP($AE28,$AB$28:$AD$39,COLUMN($C$28:$C$39),0)</f>
        <v>Prešov                        Colmic</v>
      </c>
    </row>
    <row r="29" spans="1:34" x14ac:dyDescent="0.2">
      <c r="A29">
        <f>'12 družstiev Pretek č. 2'!C8</f>
        <v>10</v>
      </c>
      <c r="B29" t="str">
        <f>'12 družstiev Pretek č. 2'!C7</f>
        <v>Milan Kabát</v>
      </c>
      <c r="C29" t="str">
        <f>'12 družstiev Pretek č. 2'!$B$7</f>
        <v>Komárno                    Bartal Mix</v>
      </c>
      <c r="D29">
        <v>2</v>
      </c>
      <c r="E29" t="str">
        <f t="shared" ref="E29:E39" si="8">VLOOKUP($D29,$A$28:$B$39,COLUMN($B$28:$B$39),0)</f>
        <v>Stanislav Bačík</v>
      </c>
      <c r="F29" t="str">
        <f t="shared" ref="F29:F39" si="9">VLOOKUP($D29,$A$28:$C$39,COLUMN($C$28:$C$39),0)</f>
        <v>Šahy</v>
      </c>
      <c r="J29">
        <f>'12 družstiev Pretek č. 2'!F8</f>
        <v>4</v>
      </c>
      <c r="K29" t="str">
        <f>'12 družstiev Pretek č. 2'!F7</f>
        <v>František Mészaroš</v>
      </c>
      <c r="L29" t="str">
        <f>'12 družstiev Pretek č. 2'!$B$7</f>
        <v>Komárno                    Bartal Mix</v>
      </c>
      <c r="M29">
        <v>2</v>
      </c>
      <c r="N29" t="str">
        <f t="shared" ref="N29:N39" si="10">VLOOKUP($M29,$J$28:$K$39,COLUMN($B$28:$B$39),0)</f>
        <v>Miroslav Santus</v>
      </c>
      <c r="O29" t="str">
        <f t="shared" ref="O29:O39" si="11">VLOOKUP($M29,$J$28:$L$39,COLUMN($C$28:$C$39),0)</f>
        <v>Považská Bystrica         Sensas</v>
      </c>
      <c r="S29">
        <f>'12 družstiev Pretek č. 2'!I8</f>
        <v>11</v>
      </c>
      <c r="T29" t="str">
        <f>'12 družstiev Pretek č. 2'!I7</f>
        <v>Peter Šejirman</v>
      </c>
      <c r="U29" t="str">
        <f>'12 družstiev Pretek č. 2'!$B$7</f>
        <v>Komárno                    Bartal Mix</v>
      </c>
      <c r="V29">
        <v>2</v>
      </c>
      <c r="W29" t="str">
        <f t="shared" ref="W29:W39" si="12">VLOOKUP($V29,$S$28:$T$39,COLUMN($B$28:$B$39),0)</f>
        <v>Radoslav Rolík</v>
      </c>
      <c r="X29" t="str">
        <f t="shared" ref="X29:X39" si="13">VLOOKUP($V29,$S$28:$U$39,COLUMN($C$28:$C$39),0)</f>
        <v>Prešov                        Colmic</v>
      </c>
      <c r="AB29">
        <f>'12 družstiev Pretek č. 2'!L8</f>
        <v>7</v>
      </c>
      <c r="AC29" t="str">
        <f>'12 družstiev Pretek č. 2'!L7</f>
        <v>Roman Baranček</v>
      </c>
      <c r="AD29" t="str">
        <f>'12 družstiev Pretek č. 2'!$B$7</f>
        <v>Komárno                    Bartal Mix</v>
      </c>
      <c r="AE29">
        <v>2</v>
      </c>
      <c r="AF29" t="str">
        <f t="shared" ref="AF29:AF39" si="14">VLOOKUP($AE29,$AB$28:$AC$39,COLUMN($B$28:$B$39),0)</f>
        <v>Rastislav Dudr st.</v>
      </c>
      <c r="AG29" t="str">
        <f t="shared" ref="AG29:AG39" si="15">VLOOKUP($AE29,$AB$28:$AD$39,COLUMN($C$28:$C$39),0)</f>
        <v>Považská Bystrica         Sensas</v>
      </c>
    </row>
    <row r="30" spans="1:34" x14ac:dyDescent="0.2">
      <c r="A30">
        <f>'12 družstiev Pretek č. 2'!C10</f>
        <v>6</v>
      </c>
      <c r="B30" t="str">
        <f>'12 družstiev Pretek č. 2'!C9</f>
        <v>Ľubomír Dzuro</v>
      </c>
      <c r="C30" t="str">
        <f>'12 družstiev Pretek č. 2'!$B$9</f>
        <v>Michalovce</v>
      </c>
      <c r="D30">
        <v>3</v>
      </c>
      <c r="E30" t="str">
        <f t="shared" si="8"/>
        <v>Sándor Sági</v>
      </c>
      <c r="F30" t="str">
        <f t="shared" si="9"/>
        <v>Nové Zámky</v>
      </c>
      <c r="J30">
        <f>'12 družstiev Pretek č. 2'!F10</f>
        <v>12</v>
      </c>
      <c r="K30" t="str">
        <f>'12 družstiev Pretek č. 2'!F9</f>
        <v>Andrej Seman</v>
      </c>
      <c r="L30" t="str">
        <f>'12 družstiev Pretek č. 2'!$B$9</f>
        <v>Michalovce</v>
      </c>
      <c r="M30">
        <v>3</v>
      </c>
      <c r="N30" t="str">
        <f t="shared" si="10"/>
        <v>Marek Macháč</v>
      </c>
      <c r="O30" t="str">
        <f t="shared" si="11"/>
        <v>Trenčín                          ŠKP Trenčín</v>
      </c>
      <c r="S30">
        <f>'12 družstiev Pretek č. 2'!I10</f>
        <v>7</v>
      </c>
      <c r="T30" t="str">
        <f>'12 družstiev Pretek č. 2'!I9</f>
        <v>Peter Vajda</v>
      </c>
      <c r="U30" t="str">
        <f>'12 družstiev Pretek č. 2'!$B$9</f>
        <v>Michalovce</v>
      </c>
      <c r="V30">
        <v>3</v>
      </c>
      <c r="W30" t="str">
        <f t="shared" si="12"/>
        <v>Stanislav Šebek</v>
      </c>
      <c r="X30" t="str">
        <f t="shared" si="13"/>
        <v>Šahy</v>
      </c>
      <c r="AB30">
        <f>'12 družstiev Pretek č. 2'!L10</f>
        <v>6</v>
      </c>
      <c r="AC30" t="str">
        <f>'12 družstiev Pretek č. 2'!L9</f>
        <v>Jozef Kanaloš</v>
      </c>
      <c r="AD30" t="str">
        <f>'12 družstiev Pretek č. 2'!$B$9</f>
        <v>Michalovce</v>
      </c>
      <c r="AE30">
        <v>3</v>
      </c>
      <c r="AF30" t="str">
        <f t="shared" si="14"/>
        <v>Roman Foret</v>
      </c>
      <c r="AG30" t="str">
        <f t="shared" si="15"/>
        <v>Dunajská Streda -            Mivardi team</v>
      </c>
    </row>
    <row r="31" spans="1:34" x14ac:dyDescent="0.2">
      <c r="A31">
        <f>'12 družstiev Pretek č. 2'!C12</f>
        <v>3</v>
      </c>
      <c r="B31" t="str">
        <f>'12 družstiev Pretek č. 2'!C11</f>
        <v>Sándor Sági</v>
      </c>
      <c r="C31" t="str">
        <f>'12 družstiev Pretek č. 2'!$B$11</f>
        <v>Nové Zámky</v>
      </c>
      <c r="D31">
        <v>4</v>
      </c>
      <c r="E31" t="str">
        <f t="shared" si="8"/>
        <v>Imrich Nagy</v>
      </c>
      <c r="F31" t="str">
        <f t="shared" si="9"/>
        <v>Dunajská Streda -            Mivardi team</v>
      </c>
      <c r="J31">
        <f>'12 družstiev Pretek č. 2'!F12</f>
        <v>9</v>
      </c>
      <c r="K31" t="str">
        <f>'12 družstiev Pretek č. 2'!F11</f>
        <v>Zoltán Mészáros</v>
      </c>
      <c r="L31" t="str">
        <f>'12 družstiev Pretek č. 2'!$B$11</f>
        <v>Nové Zámky</v>
      </c>
      <c r="M31">
        <v>4</v>
      </c>
      <c r="N31" t="str">
        <f t="shared" si="10"/>
        <v>František Mészaroš</v>
      </c>
      <c r="O31" t="str">
        <f t="shared" si="11"/>
        <v>Komárno                    Bartal Mix</v>
      </c>
      <c r="S31">
        <f>'12 družstiev Pretek č. 2'!I12</f>
        <v>12</v>
      </c>
      <c r="T31" t="str">
        <f>'12 družstiev Pretek č. 2'!I11</f>
        <v>Ján Nagy</v>
      </c>
      <c r="U31" t="str">
        <f>'12 družstiev Pretek č. 2'!$B$11</f>
        <v>Nové Zámky</v>
      </c>
      <c r="V31">
        <v>4</v>
      </c>
      <c r="W31" t="str">
        <f t="shared" si="12"/>
        <v>Viliam Pikla</v>
      </c>
      <c r="X31" t="str">
        <f t="shared" si="13"/>
        <v>Turčianske Teplice</v>
      </c>
      <c r="AB31">
        <f>'12 družstiev Pretek č. 2'!L12</f>
        <v>4</v>
      </c>
      <c r="AC31" t="str">
        <f>'12 družstiev Pretek č. 2'!L11</f>
        <v>Zoltán Miskolczi</v>
      </c>
      <c r="AD31" t="str">
        <f>'12 družstiev Pretek č. 2'!$B$11</f>
        <v>Nové Zámky</v>
      </c>
      <c r="AE31">
        <v>4</v>
      </c>
      <c r="AF31" t="str">
        <f t="shared" si="14"/>
        <v>Zoltán Miskolczi</v>
      </c>
      <c r="AG31" t="str">
        <f t="shared" si="15"/>
        <v>Nové Zámky</v>
      </c>
    </row>
    <row r="32" spans="1:34" x14ac:dyDescent="0.2">
      <c r="A32">
        <f>'12 družstiev Pretek č. 2'!C14</f>
        <v>12</v>
      </c>
      <c r="B32" t="str">
        <f>'12 družstiev Pretek č. 2'!C13</f>
        <v>Erik Báťa</v>
      </c>
      <c r="C32" t="str">
        <f>'12 družstiev Pretek č. 2'!$B$13</f>
        <v>Považská Bystrica         Sensas</v>
      </c>
      <c r="D32">
        <v>5</v>
      </c>
      <c r="E32" t="str">
        <f t="shared" si="8"/>
        <v>Martin Pavlík</v>
      </c>
      <c r="F32" t="str">
        <f t="shared" si="9"/>
        <v>Turčianske Teplice</v>
      </c>
      <c r="J32">
        <f>'12 družstiev Pretek č. 2'!F14</f>
        <v>2</v>
      </c>
      <c r="K32" t="str">
        <f>'12 družstiev Pretek č. 2'!F13</f>
        <v>Miroslav Santus</v>
      </c>
      <c r="L32" t="str">
        <f>'12 družstiev Pretek č. 2'!$B$13</f>
        <v>Považská Bystrica         Sensas</v>
      </c>
      <c r="M32">
        <v>5</v>
      </c>
      <c r="N32" t="str">
        <f t="shared" si="10"/>
        <v>Peter Rošák</v>
      </c>
      <c r="O32" t="str">
        <f t="shared" si="11"/>
        <v>Vranov nad Topľou   Tubertíny</v>
      </c>
      <c r="S32">
        <f>'12 družstiev Pretek č. 2'!I14</f>
        <v>9</v>
      </c>
      <c r="T32" t="str">
        <f>'12 družstiev Pretek č. 2'!I13</f>
        <v>Ľuboš Krupička</v>
      </c>
      <c r="U32" t="str">
        <f>'12 družstiev Pretek č. 2'!$B$13</f>
        <v>Považská Bystrica         Sensas</v>
      </c>
      <c r="V32">
        <v>5</v>
      </c>
      <c r="W32" t="str">
        <f t="shared" si="12"/>
        <v>Tomáš Mindák</v>
      </c>
      <c r="X32" t="str">
        <f t="shared" si="13"/>
        <v>Žiar nad Hronom           Tubertíny</v>
      </c>
      <c r="AB32">
        <f>'12 družstiev Pretek č. 2'!L14</f>
        <v>2</v>
      </c>
      <c r="AC32" t="str">
        <f>'12 družstiev Pretek č. 2'!L13</f>
        <v>Rastislav Dudr st.</v>
      </c>
      <c r="AD32" t="str">
        <f>'12 družstiev Pretek č. 2'!$B$13</f>
        <v>Považská Bystrica         Sensas</v>
      </c>
      <c r="AE32">
        <v>5</v>
      </c>
      <c r="AF32" t="str">
        <f t="shared" si="14"/>
        <v>Peter Mišo</v>
      </c>
      <c r="AG32" t="str">
        <f t="shared" si="15"/>
        <v>Trnava  A                           Mivardi</v>
      </c>
    </row>
    <row r="33" spans="1:33" x14ac:dyDescent="0.2">
      <c r="A33">
        <f>'12 družstiev Pretek č. 2'!C16</f>
        <v>8</v>
      </c>
      <c r="B33" t="str">
        <f>'12 družstiev Pretek č. 2'!C15</f>
        <v>Michal Olejňák</v>
      </c>
      <c r="C33" t="str">
        <f>'12 družstiev Pretek č. 2'!$B$15</f>
        <v>Prešov                        Colmic</v>
      </c>
      <c r="D33">
        <v>6</v>
      </c>
      <c r="E33" t="str">
        <f t="shared" si="8"/>
        <v>Ľubomír Dzuro</v>
      </c>
      <c r="F33" t="str">
        <f t="shared" si="9"/>
        <v>Michalovce</v>
      </c>
      <c r="J33">
        <f>'12 družstiev Pretek č. 2'!F16</f>
        <v>8</v>
      </c>
      <c r="K33" t="str">
        <f>'12 družstiev Pretek č. 2'!F15</f>
        <v>´Daniel Olejňák</v>
      </c>
      <c r="L33" t="str">
        <f>'12 družstiev Pretek č. 2'!$B$15</f>
        <v>Prešov                        Colmic</v>
      </c>
      <c r="M33">
        <v>6</v>
      </c>
      <c r="N33" t="str">
        <f t="shared" si="10"/>
        <v>Martin Lipka</v>
      </c>
      <c r="O33" t="str">
        <f t="shared" si="11"/>
        <v>Trnava  A                           Mivardi</v>
      </c>
      <c r="S33">
        <f>'12 družstiev Pretek č. 2'!I16</f>
        <v>2</v>
      </c>
      <c r="T33" t="str">
        <f>'12 družstiev Pretek č. 2'!I15</f>
        <v>Radoslav Rolík</v>
      </c>
      <c r="U33" t="str">
        <f>'12 družstiev Pretek č. 2'!$B$15</f>
        <v>Prešov                        Colmic</v>
      </c>
      <c r="V33">
        <v>6</v>
      </c>
      <c r="W33" t="str">
        <f t="shared" si="12"/>
        <v>Igor Holeček</v>
      </c>
      <c r="X33" t="str">
        <f t="shared" si="13"/>
        <v>Dunajská Streda -            Mivardi team</v>
      </c>
      <c r="AB33">
        <f>'12 družstiev Pretek č. 2'!L16</f>
        <v>1</v>
      </c>
      <c r="AC33" t="str">
        <f>'12 družstiev Pretek č. 2'!L15</f>
        <v>Lukáš Kondík</v>
      </c>
      <c r="AD33" t="str">
        <f>'12 družstiev Pretek č. 2'!$B$15</f>
        <v>Prešov                        Colmic</v>
      </c>
      <c r="AE33">
        <v>6</v>
      </c>
      <c r="AF33" t="str">
        <f t="shared" si="14"/>
        <v>Jozef Kanaloš</v>
      </c>
      <c r="AG33" t="str">
        <f t="shared" si="15"/>
        <v>Michalovce</v>
      </c>
    </row>
    <row r="34" spans="1:33" x14ac:dyDescent="0.2">
      <c r="A34">
        <f>'12 družstiev Pretek č. 2'!C18</f>
        <v>2</v>
      </c>
      <c r="B34" t="str">
        <f>'12 družstiev Pretek č. 2'!C17</f>
        <v>Stanislav Bačík</v>
      </c>
      <c r="C34" t="str">
        <f>'12 družstiev Pretek č. 2'!$B$17</f>
        <v>Šahy</v>
      </c>
      <c r="D34">
        <v>7</v>
      </c>
      <c r="E34" t="str">
        <f t="shared" si="8"/>
        <v>Filip Kmeťo</v>
      </c>
      <c r="F34" t="str">
        <f t="shared" si="9"/>
        <v>Trenčín                          ŠKP Trenčín</v>
      </c>
      <c r="J34">
        <f>'12 družstiev Pretek č. 2'!F18</f>
        <v>11</v>
      </c>
      <c r="K34" t="str">
        <f>'12 družstiev Pretek č. 2'!F17</f>
        <v>Ondrej Staňo</v>
      </c>
      <c r="L34" t="str">
        <f>'12 družstiev Pretek č. 2'!$B$17</f>
        <v>Šahy</v>
      </c>
      <c r="M34">
        <v>7</v>
      </c>
      <c r="N34" t="str">
        <f t="shared" si="10"/>
        <v>Michal Petruš</v>
      </c>
      <c r="O34" t="str">
        <f t="shared" si="11"/>
        <v>Turčianske Teplice</v>
      </c>
      <c r="S34">
        <f>'12 družstiev Pretek č. 2'!I18</f>
        <v>3</v>
      </c>
      <c r="T34" t="str">
        <f>'12 družstiev Pretek č. 2'!I17</f>
        <v>Stanislav Šebek</v>
      </c>
      <c r="U34" t="str">
        <f>'12 družstiev Pretek č. 2'!$B$17</f>
        <v>Šahy</v>
      </c>
      <c r="V34">
        <v>7</v>
      </c>
      <c r="W34" t="str">
        <f t="shared" si="12"/>
        <v>Peter Vajda</v>
      </c>
      <c r="X34" t="str">
        <f t="shared" si="13"/>
        <v>Michalovce</v>
      </c>
      <c r="AB34">
        <f>'12 družstiev Pretek č. 2'!L18</f>
        <v>8</v>
      </c>
      <c r="AC34" t="str">
        <f>'12 družstiev Pretek č. 2'!L17</f>
        <v>Ľuboš Tanaši</v>
      </c>
      <c r="AD34" t="str">
        <f>'12 družstiev Pretek č. 2'!$B$17</f>
        <v>Šahy</v>
      </c>
      <c r="AE34">
        <v>7</v>
      </c>
      <c r="AF34" t="str">
        <f t="shared" si="14"/>
        <v>Roman Baranček</v>
      </c>
      <c r="AG34" t="str">
        <f t="shared" si="15"/>
        <v>Komárno                    Bartal Mix</v>
      </c>
    </row>
    <row r="35" spans="1:33" x14ac:dyDescent="0.2">
      <c r="A35">
        <f>'12 družstiev Pretek č. 2'!C20</f>
        <v>7</v>
      </c>
      <c r="B35" t="str">
        <f>'12 družstiev Pretek č. 2'!C19</f>
        <v>Filip Kmeťo</v>
      </c>
      <c r="C35" t="str">
        <f>'12 družstiev Pretek č. 2'!$B$19</f>
        <v>Trenčín                          ŠKP Trenčín</v>
      </c>
      <c r="D35">
        <v>8</v>
      </c>
      <c r="E35" t="str">
        <f t="shared" si="8"/>
        <v>Michal Olejňák</v>
      </c>
      <c r="F35" t="str">
        <f t="shared" si="9"/>
        <v>Prešov                        Colmic</v>
      </c>
      <c r="J35">
        <f>'12 družstiev Pretek č. 2'!F20</f>
        <v>3</v>
      </c>
      <c r="K35" t="str">
        <f>'12 družstiev Pretek č. 2'!F19</f>
        <v>Marek Macháč</v>
      </c>
      <c r="L35" t="str">
        <f>'12 družstiev Pretek č. 2'!$B$19</f>
        <v>Trenčín                          ŠKP Trenčín</v>
      </c>
      <c r="M35">
        <v>8</v>
      </c>
      <c r="N35" t="str">
        <f t="shared" si="10"/>
        <v>´Daniel Olejňák</v>
      </c>
      <c r="O35" t="str">
        <f t="shared" si="11"/>
        <v>Prešov                        Colmic</v>
      </c>
      <c r="S35">
        <f>'12 družstiev Pretek č. 2'!I20</f>
        <v>10</v>
      </c>
      <c r="T35" t="str">
        <f>'12 družstiev Pretek č. 2'!I19</f>
        <v>Patrik Gargalík</v>
      </c>
      <c r="U35" t="str">
        <f>'12 družstiev Pretek č. 2'!$B$19</f>
        <v>Trenčín                          ŠKP Trenčín</v>
      </c>
      <c r="V35">
        <v>8</v>
      </c>
      <c r="W35" t="str">
        <f t="shared" si="12"/>
        <v xml:space="preserve">Ján Hittmár </v>
      </c>
      <c r="X35" t="str">
        <f t="shared" si="13"/>
        <v>Vranov nad Topľou   Tubertíny</v>
      </c>
      <c r="AB35">
        <f>'12 družstiev Pretek č. 2'!L20</f>
        <v>9</v>
      </c>
      <c r="AC35" t="str">
        <f>'12 družstiev Pretek č. 2'!L19</f>
        <v>Branislav Oslanec</v>
      </c>
      <c r="AD35" t="str">
        <f>'12 družstiev Pretek č. 2'!$B$19</f>
        <v>Trenčín                          ŠKP Trenčín</v>
      </c>
      <c r="AE35">
        <v>8</v>
      </c>
      <c r="AF35" t="str">
        <f t="shared" si="14"/>
        <v>Ľuboš Tanaši</v>
      </c>
      <c r="AG35" t="str">
        <f t="shared" si="15"/>
        <v>Šahy</v>
      </c>
    </row>
    <row r="36" spans="1:33" x14ac:dyDescent="0.2">
      <c r="A36">
        <f>'12 družstiev Pretek č. 2'!C22</f>
        <v>9</v>
      </c>
      <c r="B36" t="str">
        <f>'12 družstiev Pretek č. 2'!C21</f>
        <v>Peter Ardan</v>
      </c>
      <c r="C36" t="str">
        <f>'12 družstiev Pretek č. 2'!$B$21</f>
        <v>Trnava  A                           Mivardi</v>
      </c>
      <c r="D36">
        <v>9</v>
      </c>
      <c r="E36" t="str">
        <f t="shared" si="8"/>
        <v>Peter Ardan</v>
      </c>
      <c r="F36" t="str">
        <f t="shared" si="9"/>
        <v>Trnava  A                           Mivardi</v>
      </c>
      <c r="J36">
        <f>'12 družstiev Pretek č. 2'!F22</f>
        <v>6</v>
      </c>
      <c r="K36" t="str">
        <f>'12 družstiev Pretek č. 2'!F21</f>
        <v>Martin Lipka</v>
      </c>
      <c r="L36" t="str">
        <f>'12 družstiev Pretek č. 2'!$B$21</f>
        <v>Trnava  A                           Mivardi</v>
      </c>
      <c r="M36">
        <v>9</v>
      </c>
      <c r="N36" t="str">
        <f t="shared" si="10"/>
        <v>Zoltán Mészáros</v>
      </c>
      <c r="O36" t="str">
        <f t="shared" si="11"/>
        <v>Nové Zámky</v>
      </c>
      <c r="S36">
        <f>'12 družstiev Pretek č. 2'!I22</f>
        <v>1</v>
      </c>
      <c r="T36" t="str">
        <f>'12 družstiev Pretek č. 2'!I21</f>
        <v>Gabriel Vajsábel</v>
      </c>
      <c r="U36" t="str">
        <f>'12 družstiev Pretek č. 2'!$B$21</f>
        <v>Trnava  A                           Mivardi</v>
      </c>
      <c r="V36">
        <v>9</v>
      </c>
      <c r="W36" t="str">
        <f t="shared" si="12"/>
        <v>Ľuboš Krupička</v>
      </c>
      <c r="X36" t="str">
        <f t="shared" si="13"/>
        <v>Považská Bystrica         Sensas</v>
      </c>
      <c r="AB36">
        <f>'12 družstiev Pretek č. 2'!L22</f>
        <v>5</v>
      </c>
      <c r="AC36" t="str">
        <f>'12 družstiev Pretek č. 2'!L21</f>
        <v>Peter Mišo</v>
      </c>
      <c r="AD36" t="str">
        <f>'12 družstiev Pretek č. 2'!$B$21</f>
        <v>Trnava  A                           Mivardi</v>
      </c>
      <c r="AE36">
        <v>9</v>
      </c>
      <c r="AF36" t="str">
        <f t="shared" si="14"/>
        <v>Branislav Oslanec</v>
      </c>
      <c r="AG36" t="str">
        <f t="shared" si="15"/>
        <v>Trenčín                          ŠKP Trenčín</v>
      </c>
    </row>
    <row r="37" spans="1:33" x14ac:dyDescent="0.2">
      <c r="A37">
        <f>'12 družstiev Pretek č. 2'!C24</f>
        <v>5</v>
      </c>
      <c r="B37" t="str">
        <f>'12 družstiev Pretek č. 2'!C23</f>
        <v>Martin Pavlík</v>
      </c>
      <c r="C37" t="str">
        <f>'12 družstiev Pretek č. 2'!$B$23</f>
        <v>Turčianske Teplice</v>
      </c>
      <c r="D37">
        <v>10</v>
      </c>
      <c r="E37" t="str">
        <f t="shared" si="8"/>
        <v>Milan Kabát</v>
      </c>
      <c r="F37" t="str">
        <f t="shared" si="9"/>
        <v>Komárno                    Bartal Mix</v>
      </c>
      <c r="J37">
        <f>'12 družstiev Pretek č. 2'!F24</f>
        <v>7</v>
      </c>
      <c r="K37" t="str">
        <f>'12 družstiev Pretek č. 2'!F23</f>
        <v>Michal Petruš</v>
      </c>
      <c r="L37" t="str">
        <f>'12 družstiev Pretek č. 2'!$B$23</f>
        <v>Turčianske Teplice</v>
      </c>
      <c r="M37">
        <v>10</v>
      </c>
      <c r="N37" t="str">
        <f t="shared" si="10"/>
        <v>Miloslav Finďo</v>
      </c>
      <c r="O37" t="str">
        <f t="shared" si="11"/>
        <v>Žiar nad Hronom           Tubertíny</v>
      </c>
      <c r="S37">
        <f>'12 družstiev Pretek č. 2'!I24</f>
        <v>4</v>
      </c>
      <c r="T37" t="str">
        <f>'12 družstiev Pretek č. 2'!I23</f>
        <v>Viliam Pikla</v>
      </c>
      <c r="U37" t="str">
        <f>'12 družstiev Pretek č. 2'!$B$23</f>
        <v>Turčianske Teplice</v>
      </c>
      <c r="V37">
        <v>10</v>
      </c>
      <c r="W37" t="str">
        <f t="shared" si="12"/>
        <v>Patrik Gargalík</v>
      </c>
      <c r="X37" t="str">
        <f t="shared" si="13"/>
        <v>Trenčín                          ŠKP Trenčín</v>
      </c>
      <c r="AB37">
        <f>'12 družstiev Pretek č. 2'!L24</f>
        <v>10</v>
      </c>
      <c r="AC37" t="str">
        <f>'12 družstiev Pretek č. 2'!L23</f>
        <v>František Haluška</v>
      </c>
      <c r="AD37" t="str">
        <f>'12 družstiev Pretek č. 2'!$B$23</f>
        <v>Turčianske Teplice</v>
      </c>
      <c r="AE37">
        <v>10</v>
      </c>
      <c r="AF37" t="str">
        <f t="shared" si="14"/>
        <v>František Haluška</v>
      </c>
      <c r="AG37" t="str">
        <f t="shared" si="15"/>
        <v>Turčianske Teplice</v>
      </c>
    </row>
    <row r="38" spans="1:33" x14ac:dyDescent="0.2">
      <c r="A38">
        <f>'12 družstiev Pretek č. 2'!C26</f>
        <v>1</v>
      </c>
      <c r="B38" t="str">
        <f>'12 družstiev Pretek č. 2'!C25</f>
        <v>Miroslav Boháč</v>
      </c>
      <c r="C38" t="str">
        <f>'12 družstiev Pretek č. 2'!$B$25</f>
        <v>Vranov nad Topľou   Tubertíny</v>
      </c>
      <c r="D38">
        <v>11</v>
      </c>
      <c r="E38" t="str">
        <f t="shared" si="8"/>
        <v>Ján Sámel</v>
      </c>
      <c r="F38" t="str">
        <f t="shared" si="9"/>
        <v>Žiar nad Hronom           Tubertíny</v>
      </c>
      <c r="J38">
        <f>'12 družstiev Pretek č. 2'!F26</f>
        <v>5</v>
      </c>
      <c r="K38" t="str">
        <f>'12 družstiev Pretek č. 2'!F25</f>
        <v>Peter Rošák</v>
      </c>
      <c r="L38" t="str">
        <f>'12 družstiev Pretek č. 2'!$B$25</f>
        <v>Vranov nad Topľou   Tubertíny</v>
      </c>
      <c r="M38">
        <v>11</v>
      </c>
      <c r="N38" t="str">
        <f t="shared" si="10"/>
        <v>Ondrej Staňo</v>
      </c>
      <c r="O38" t="str">
        <f t="shared" si="11"/>
        <v>Šahy</v>
      </c>
      <c r="S38">
        <f>'12 družstiev Pretek č. 2'!I26</f>
        <v>8</v>
      </c>
      <c r="T38" t="str">
        <f>'12 družstiev Pretek č. 2'!I25</f>
        <v xml:space="preserve">Ján Hittmár </v>
      </c>
      <c r="U38" t="str">
        <f>'12 družstiev Pretek č. 2'!$B$25</f>
        <v>Vranov nad Topľou   Tubertíny</v>
      </c>
      <c r="V38">
        <v>11</v>
      </c>
      <c r="W38" t="str">
        <f t="shared" si="12"/>
        <v>Peter Šejirman</v>
      </c>
      <c r="X38" t="str">
        <f t="shared" si="13"/>
        <v>Komárno                    Bartal Mix</v>
      </c>
      <c r="AB38">
        <f>'12 družstiev Pretek č. 2'!L26</f>
        <v>11</v>
      </c>
      <c r="AC38" t="str">
        <f>'12 družstiev Pretek č. 2'!L25</f>
        <v>Lukáš Košalko</v>
      </c>
      <c r="AD38" t="str">
        <f>'12 družstiev Pretek č. 2'!$B$25</f>
        <v>Vranov nad Topľou   Tubertíny</v>
      </c>
      <c r="AE38">
        <v>11</v>
      </c>
      <c r="AF38" t="str">
        <f t="shared" si="14"/>
        <v>Lukáš Košalko</v>
      </c>
      <c r="AG38" t="str">
        <f t="shared" si="15"/>
        <v>Vranov nad Topľou   Tubertíny</v>
      </c>
    </row>
    <row r="39" spans="1:33" x14ac:dyDescent="0.2">
      <c r="A39">
        <f>'12 družstiev Pretek č. 2'!C28</f>
        <v>11</v>
      </c>
      <c r="B39" t="str">
        <f>'12 družstiev Pretek č. 2'!C27</f>
        <v>Ján Sámel</v>
      </c>
      <c r="C39" t="str">
        <f>'12 družstiev Pretek č. 2'!$B$27</f>
        <v>Žiar nad Hronom           Tubertíny</v>
      </c>
      <c r="D39">
        <v>12</v>
      </c>
      <c r="E39" t="str">
        <f t="shared" si="8"/>
        <v>Erik Báťa</v>
      </c>
      <c r="F39" t="str">
        <f t="shared" si="9"/>
        <v>Považská Bystrica         Sensas</v>
      </c>
      <c r="J39">
        <f>'12 družstiev Pretek č. 2'!F28</f>
        <v>10</v>
      </c>
      <c r="K39" t="str">
        <f>'12 družstiev Pretek č. 2'!F27</f>
        <v>Miloslav Finďo</v>
      </c>
      <c r="L39" t="str">
        <f>'12 družstiev Pretek č. 2'!$B$27</f>
        <v>Žiar nad Hronom           Tubertíny</v>
      </c>
      <c r="M39">
        <v>12</v>
      </c>
      <c r="N39" t="str">
        <f t="shared" si="10"/>
        <v>Andrej Seman</v>
      </c>
      <c r="O39" t="str">
        <f t="shared" si="11"/>
        <v>Michalovce</v>
      </c>
      <c r="S39">
        <f>'12 družstiev Pretek č. 2'!I28</f>
        <v>5</v>
      </c>
      <c r="T39" t="str">
        <f>'12 družstiev Pretek č. 2'!I27</f>
        <v>Tomáš Mindák</v>
      </c>
      <c r="U39" t="str">
        <f>'12 družstiev Pretek č. 2'!$B$27</f>
        <v>Žiar nad Hronom           Tubertíny</v>
      </c>
      <c r="V39">
        <v>12</v>
      </c>
      <c r="W39" t="str">
        <f t="shared" si="12"/>
        <v>Ján Nagy</v>
      </c>
      <c r="X39" t="str">
        <f t="shared" si="13"/>
        <v>Nové Zámky</v>
      </c>
      <c r="AB39">
        <f>'12 družstiev Pretek č. 2'!L28</f>
        <v>12</v>
      </c>
      <c r="AC39" t="str">
        <f>'12 družstiev Pretek č. 2'!L27</f>
        <v>Ervín Rendek</v>
      </c>
      <c r="AD39" t="str">
        <f>'12 družstiev Pretek č. 2'!$B$27</f>
        <v>Žiar nad Hronom           Tubertíny</v>
      </c>
      <c r="AE39">
        <v>12</v>
      </c>
      <c r="AF39" t="str">
        <f t="shared" si="14"/>
        <v>Ervín Rendek</v>
      </c>
      <c r="AG39" t="str">
        <f t="shared" si="15"/>
        <v>Žiar nad Hronom           Tubertíny</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32" t="s">
        <v>87</v>
      </c>
      <c r="C1" s="232"/>
      <c r="D1" s="232"/>
      <c r="E1" s="232"/>
      <c r="F1" s="232"/>
      <c r="G1" s="233"/>
      <c r="H1" s="78"/>
      <c r="J1" s="82"/>
      <c r="K1" s="232" t="s">
        <v>88</v>
      </c>
      <c r="L1" s="232"/>
      <c r="M1" s="232"/>
      <c r="N1" s="232"/>
      <c r="O1" s="232"/>
      <c r="P1" s="233"/>
      <c r="Q1" s="78"/>
      <c r="S1" s="82"/>
      <c r="T1" s="232" t="s">
        <v>89</v>
      </c>
      <c r="U1" s="232"/>
      <c r="V1" s="232"/>
      <c r="W1" s="232"/>
      <c r="X1" s="232"/>
      <c r="Y1" s="233"/>
      <c r="Z1" s="78"/>
      <c r="AB1" s="82"/>
      <c r="AC1" s="232" t="s">
        <v>90</v>
      </c>
      <c r="AD1" s="232"/>
      <c r="AE1" s="232"/>
      <c r="AF1" s="232"/>
      <c r="AG1" s="232"/>
      <c r="AH1" s="233"/>
    </row>
    <row r="2" spans="1:34" ht="45" customHeight="1" thickBot="1" x14ac:dyDescent="0.25">
      <c r="A2" s="83"/>
      <c r="B2" s="234" t="str">
        <f xml:space="preserve">  '12 družstiev Pretek č. 3'!$C$1</f>
        <v>Miesto preteku:  VN Slňava</v>
      </c>
      <c r="C2" s="234"/>
      <c r="D2" s="234"/>
      <c r="E2" s="228" t="str">
        <f>'12 družstiev Pretek č. 3'!$J$1</f>
        <v>Dátum :  10,7.2021</v>
      </c>
      <c r="F2" s="228"/>
      <c r="G2" s="229"/>
      <c r="H2" s="84"/>
      <c r="J2" s="83"/>
      <c r="K2" s="234" t="str">
        <f xml:space="preserve">  '12 družstiev Pretek č. 3'!$C$1</f>
        <v>Miesto preteku:  VN Slňava</v>
      </c>
      <c r="L2" s="234"/>
      <c r="M2" s="234"/>
      <c r="N2" s="228" t="str">
        <f>'12 družstiev Pretek č. 3'!$J$1</f>
        <v>Dátum :  10,7.2021</v>
      </c>
      <c r="O2" s="228"/>
      <c r="P2" s="229"/>
      <c r="Q2" s="84"/>
      <c r="S2" s="83"/>
      <c r="T2" s="234" t="str">
        <f xml:space="preserve">  '12 družstiev Pretek č. 3'!$C$1</f>
        <v>Miesto preteku:  VN Slňava</v>
      </c>
      <c r="U2" s="234"/>
      <c r="V2" s="234"/>
      <c r="W2" s="228" t="str">
        <f>'12 družstiev Pretek č. 3'!$J$1</f>
        <v>Dátum :  10,7.2021</v>
      </c>
      <c r="X2" s="228"/>
      <c r="Y2" s="229"/>
      <c r="Z2" s="84"/>
      <c r="AB2" s="83"/>
      <c r="AC2" s="234" t="str">
        <f xml:space="preserve">  '12 družstiev Pretek č. 3'!$C$1</f>
        <v>Miesto preteku:  VN Slňava</v>
      </c>
      <c r="AD2" s="234"/>
      <c r="AE2" s="234"/>
      <c r="AF2" s="228" t="str">
        <f>'12 družstiev Pretek č. 3'!$J$1</f>
        <v>Dátum :  10,7.2021</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1.5" customHeight="1" thickTop="1" x14ac:dyDescent="0.3">
      <c r="A4" s="90">
        <v>1</v>
      </c>
      <c r="B4" s="235" t="str">
        <f t="shared" ref="B4:B15" si="0">E28</f>
        <v>Michal Čampiš</v>
      </c>
      <c r="C4" s="236"/>
      <c r="D4" s="91" t="str">
        <f t="shared" ref="D4:D15" si="1">F28</f>
        <v>Trenčín                          ŠKP Trenčín</v>
      </c>
      <c r="E4" s="92"/>
      <c r="F4" s="92"/>
      <c r="G4" s="93"/>
      <c r="H4" s="8"/>
      <c r="J4" s="90">
        <v>1</v>
      </c>
      <c r="K4" s="235" t="str">
        <f t="shared" ref="K4:K15" si="2">N28</f>
        <v>Erik Báťa</v>
      </c>
      <c r="L4" s="236"/>
      <c r="M4" s="91" t="str">
        <f t="shared" ref="M4:M15" si="3">O28</f>
        <v>Považská Bystrica         Sensas</v>
      </c>
      <c r="N4" s="92"/>
      <c r="O4" s="92"/>
      <c r="P4" s="93"/>
      <c r="Q4" s="8"/>
      <c r="S4" s="90">
        <v>1</v>
      </c>
      <c r="T4" s="235" t="str">
        <f t="shared" ref="T4:T15" si="4">W28</f>
        <v>Michal Petruš</v>
      </c>
      <c r="U4" s="236"/>
      <c r="V4" s="91" t="str">
        <f t="shared" ref="V4:V15" si="5">X28</f>
        <v>Turčianske Teplice</v>
      </c>
      <c r="W4" s="92"/>
      <c r="X4" s="92"/>
      <c r="Y4" s="93"/>
      <c r="Z4" s="8"/>
      <c r="AB4" s="90">
        <v>1</v>
      </c>
      <c r="AC4" s="235" t="str">
        <f t="shared" ref="AC4:AC15" si="6">AF28</f>
        <v>Tomáš Mindák</v>
      </c>
      <c r="AD4" s="236"/>
      <c r="AE4" s="91" t="str">
        <f t="shared" ref="AE4:AE15" si="7">AG28</f>
        <v>Žiar nad Hronom           Tubertíny</v>
      </c>
      <c r="AF4" s="92"/>
      <c r="AG4" s="92"/>
      <c r="AH4" s="93"/>
    </row>
    <row r="5" spans="1:34" ht="31.5" customHeight="1" x14ac:dyDescent="0.3">
      <c r="A5" s="94">
        <v>2</v>
      </c>
      <c r="B5" s="237" t="str">
        <f t="shared" si="0"/>
        <v>Roman Baranček</v>
      </c>
      <c r="C5" s="238"/>
      <c r="D5" s="95" t="str">
        <f t="shared" si="1"/>
        <v>Komárno                    Bartal Mix</v>
      </c>
      <c r="E5" s="96"/>
      <c r="F5" s="96"/>
      <c r="G5" s="97"/>
      <c r="H5" s="8"/>
      <c r="J5" s="94">
        <v>2</v>
      </c>
      <c r="K5" s="237" t="str">
        <f t="shared" si="2"/>
        <v>Branislav Oslanec</v>
      </c>
      <c r="L5" s="238"/>
      <c r="M5" s="95" t="str">
        <f t="shared" si="3"/>
        <v>Trenčín                          ŠKP Trenčín</v>
      </c>
      <c r="N5" s="96"/>
      <c r="O5" s="96"/>
      <c r="P5" s="97"/>
      <c r="Q5" s="8"/>
      <c r="S5" s="94">
        <v>2</v>
      </c>
      <c r="T5" s="237" t="str">
        <f t="shared" si="4"/>
        <v>Ondrej Staňo</v>
      </c>
      <c r="U5" s="238"/>
      <c r="V5" s="95" t="str">
        <f t="shared" si="5"/>
        <v>Šahy</v>
      </c>
      <c r="W5" s="96"/>
      <c r="X5" s="96"/>
      <c r="Y5" s="97"/>
      <c r="Z5" s="8"/>
      <c r="AB5" s="94">
        <v>2</v>
      </c>
      <c r="AC5" s="237" t="str">
        <f t="shared" si="6"/>
        <v>Roman Radil</v>
      </c>
      <c r="AD5" s="238"/>
      <c r="AE5" s="95" t="str">
        <f t="shared" si="7"/>
        <v>Trenčín                          ŠKP Trenčín</v>
      </c>
      <c r="AF5" s="96"/>
      <c r="AG5" s="96"/>
      <c r="AH5" s="97"/>
    </row>
    <row r="6" spans="1:34" ht="31.5" customHeight="1" x14ac:dyDescent="0.3">
      <c r="A6" s="94">
        <v>3</v>
      </c>
      <c r="B6" s="237" t="str">
        <f t="shared" si="0"/>
        <v>Miloslav Finďo</v>
      </c>
      <c r="C6" s="238"/>
      <c r="D6" s="95" t="str">
        <f t="shared" si="1"/>
        <v>Žiar nad Hronom           Tubertíny</v>
      </c>
      <c r="E6" s="96"/>
      <c r="F6" s="96"/>
      <c r="G6" s="97"/>
      <c r="H6" s="8"/>
      <c r="J6" s="94">
        <v>3</v>
      </c>
      <c r="K6" s="237" t="str">
        <f t="shared" si="2"/>
        <v>Ľuboš Tanaši</v>
      </c>
      <c r="L6" s="238"/>
      <c r="M6" s="95" t="str">
        <f t="shared" si="3"/>
        <v>Šahy</v>
      </c>
      <c r="N6" s="96"/>
      <c r="O6" s="96"/>
      <c r="P6" s="97"/>
      <c r="Q6" s="8"/>
      <c r="S6" s="94">
        <v>3</v>
      </c>
      <c r="T6" s="237" t="str">
        <f t="shared" si="4"/>
        <v>Patrik Gargalík</v>
      </c>
      <c r="U6" s="238"/>
      <c r="V6" s="95" t="str">
        <f t="shared" si="5"/>
        <v>Trenčín                          ŠKP Trenčín</v>
      </c>
      <c r="W6" s="96"/>
      <c r="X6" s="96"/>
      <c r="Y6" s="97"/>
      <c r="Z6" s="8"/>
      <c r="AB6" s="94">
        <v>3</v>
      </c>
      <c r="AC6" s="237" t="str">
        <f t="shared" si="6"/>
        <v>Milan Kabát</v>
      </c>
      <c r="AD6" s="238"/>
      <c r="AE6" s="95" t="str">
        <f t="shared" si="7"/>
        <v>Komárno                    Bartal Mix</v>
      </c>
      <c r="AF6" s="96"/>
      <c r="AG6" s="96"/>
      <c r="AH6" s="97"/>
    </row>
    <row r="7" spans="1:34" ht="31.5" customHeight="1" x14ac:dyDescent="0.3">
      <c r="A7" s="94">
        <v>4</v>
      </c>
      <c r="B7" s="237" t="str">
        <f t="shared" si="0"/>
        <v xml:space="preserve">Ján Hittmár </v>
      </c>
      <c r="C7" s="238"/>
      <c r="D7" s="95" t="str">
        <f t="shared" si="1"/>
        <v>Vranov nad Topľou   Tubertíny</v>
      </c>
      <c r="E7" s="96"/>
      <c r="F7" s="96"/>
      <c r="G7" s="97"/>
      <c r="H7" s="8"/>
      <c r="J7" s="94">
        <v>4</v>
      </c>
      <c r="K7" s="237" t="str">
        <f t="shared" si="2"/>
        <v>Peter Šejirman</v>
      </c>
      <c r="L7" s="238"/>
      <c r="M7" s="95" t="str">
        <f t="shared" si="3"/>
        <v>Komárno                    Bartal Mix</v>
      </c>
      <c r="N7" s="96"/>
      <c r="O7" s="96"/>
      <c r="P7" s="97"/>
      <c r="Q7" s="8"/>
      <c r="S7" s="94">
        <v>4</v>
      </c>
      <c r="T7" s="237" t="str">
        <f t="shared" si="4"/>
        <v>Ladislav  Lenárd</v>
      </c>
      <c r="U7" s="238"/>
      <c r="V7" s="95" t="str">
        <f t="shared" si="5"/>
        <v>Nové Zámky</v>
      </c>
      <c r="W7" s="96"/>
      <c r="X7" s="96"/>
      <c r="Y7" s="97"/>
      <c r="Z7" s="8"/>
      <c r="AB7" s="94">
        <v>4</v>
      </c>
      <c r="AC7" s="237" t="str">
        <f t="shared" si="6"/>
        <v>Martin Rašek</v>
      </c>
      <c r="AD7" s="238"/>
      <c r="AE7" s="95" t="str">
        <f t="shared" si="7"/>
        <v>Vranov nad Topľou   Tubertíny</v>
      </c>
      <c r="AF7" s="96"/>
      <c r="AG7" s="96"/>
      <c r="AH7" s="97"/>
    </row>
    <row r="8" spans="1:34" ht="31.5" customHeight="1" x14ac:dyDescent="0.3">
      <c r="A8" s="94">
        <v>5</v>
      </c>
      <c r="B8" s="237" t="str">
        <f t="shared" si="0"/>
        <v>Lukáš Kondík</v>
      </c>
      <c r="C8" s="238"/>
      <c r="D8" s="95" t="str">
        <f t="shared" si="1"/>
        <v>Prešov                        Colmic</v>
      </c>
      <c r="E8" s="96"/>
      <c r="F8" s="96"/>
      <c r="G8" s="97"/>
      <c r="H8" s="8"/>
      <c r="J8" s="94">
        <v>5</v>
      </c>
      <c r="K8" s="237" t="str">
        <f t="shared" si="2"/>
        <v>Gabriel Vajsábel</v>
      </c>
      <c r="L8" s="238"/>
      <c r="M8" s="95" t="str">
        <f t="shared" si="3"/>
        <v>Trnava  A                           Mivardi</v>
      </c>
      <c r="N8" s="96"/>
      <c r="O8" s="96"/>
      <c r="P8" s="97"/>
      <c r="Q8" s="8"/>
      <c r="S8" s="94">
        <v>5</v>
      </c>
      <c r="T8" s="237" t="str">
        <f t="shared" si="4"/>
        <v>Igor Holeček</v>
      </c>
      <c r="U8" s="238"/>
      <c r="V8" s="95" t="str">
        <f t="shared" si="5"/>
        <v>Dunajská Streda -            Mivardi team</v>
      </c>
      <c r="W8" s="96"/>
      <c r="X8" s="96"/>
      <c r="Y8" s="97"/>
      <c r="Z8" s="8"/>
      <c r="AB8" s="94">
        <v>5</v>
      </c>
      <c r="AC8" s="237" t="str">
        <f t="shared" si="6"/>
        <v>Michal Olejňák</v>
      </c>
      <c r="AD8" s="238"/>
      <c r="AE8" s="95" t="str">
        <f t="shared" si="7"/>
        <v>Prešov                        Colmic</v>
      </c>
      <c r="AF8" s="96"/>
      <c r="AG8" s="96"/>
      <c r="AH8" s="97"/>
    </row>
    <row r="9" spans="1:34" ht="31.5" customHeight="1" x14ac:dyDescent="0.3">
      <c r="A9" s="94">
        <v>6</v>
      </c>
      <c r="B9" s="237" t="str">
        <f t="shared" si="0"/>
        <v>Viliam Pikla</v>
      </c>
      <c r="C9" s="238"/>
      <c r="D9" s="95" t="str">
        <f t="shared" si="1"/>
        <v>Turčianske Teplice</v>
      </c>
      <c r="E9" s="96"/>
      <c r="F9" s="98"/>
      <c r="G9" s="97"/>
      <c r="H9" s="8"/>
      <c r="J9" s="94">
        <v>6</v>
      </c>
      <c r="K9" s="237" t="str">
        <f t="shared" si="2"/>
        <v>´Daniel Olejňák</v>
      </c>
      <c r="L9" s="238"/>
      <c r="M9" s="95" t="str">
        <f t="shared" si="3"/>
        <v>Prešov                        Colmic</v>
      </c>
      <c r="N9" s="96"/>
      <c r="O9" s="98"/>
      <c r="P9" s="97"/>
      <c r="Q9" s="8"/>
      <c r="S9" s="94">
        <v>6</v>
      </c>
      <c r="T9" s="237" t="str">
        <f t="shared" si="4"/>
        <v>Miroslav Santus</v>
      </c>
      <c r="U9" s="238"/>
      <c r="V9" s="95" t="str">
        <f t="shared" si="5"/>
        <v>Považská Bystrica         Sensas</v>
      </c>
      <c r="W9" s="96"/>
      <c r="X9" s="98"/>
      <c r="Y9" s="97"/>
      <c r="Z9" s="8"/>
      <c r="AB9" s="94">
        <v>6</v>
      </c>
      <c r="AC9" s="237" t="str">
        <f t="shared" si="6"/>
        <v>Zoltán Mészáros</v>
      </c>
      <c r="AD9" s="238"/>
      <c r="AE9" s="95" t="str">
        <f t="shared" si="7"/>
        <v>Nové Zámky</v>
      </c>
      <c r="AF9" s="96"/>
      <c r="AG9" s="98"/>
      <c r="AH9" s="97"/>
    </row>
    <row r="10" spans="1:34" ht="31.5" customHeight="1" x14ac:dyDescent="0.3">
      <c r="A10" s="94">
        <v>7</v>
      </c>
      <c r="B10" s="237" t="str">
        <f t="shared" si="0"/>
        <v>Tomáš Mráz</v>
      </c>
      <c r="C10" s="238"/>
      <c r="D10" s="95" t="str">
        <f t="shared" si="1"/>
        <v>Šahy</v>
      </c>
      <c r="E10" s="96"/>
      <c r="F10" s="96"/>
      <c r="G10" s="97"/>
      <c r="H10" s="8"/>
      <c r="J10" s="94">
        <v>7</v>
      </c>
      <c r="K10" s="237" t="str">
        <f t="shared" si="2"/>
        <v>Peter Vajda</v>
      </c>
      <c r="L10" s="238"/>
      <c r="M10" s="95" t="str">
        <f t="shared" si="3"/>
        <v>Michalovce</v>
      </c>
      <c r="N10" s="96"/>
      <c r="O10" s="96"/>
      <c r="P10" s="97"/>
      <c r="Q10" s="8"/>
      <c r="S10" s="94">
        <v>7</v>
      </c>
      <c r="T10" s="237" t="str">
        <f t="shared" si="4"/>
        <v>Martin Lipka</v>
      </c>
      <c r="U10" s="238"/>
      <c r="V10" s="95" t="str">
        <f t="shared" si="5"/>
        <v>Trnava  A                           Mivardi</v>
      </c>
      <c r="W10" s="96"/>
      <c r="X10" s="96"/>
      <c r="Y10" s="97"/>
      <c r="Z10" s="8"/>
      <c r="AB10" s="94">
        <v>7</v>
      </c>
      <c r="AC10" s="237" t="str">
        <f t="shared" si="6"/>
        <v>Jozef Kaštely</v>
      </c>
      <c r="AD10" s="238"/>
      <c r="AE10" s="95" t="str">
        <f t="shared" si="7"/>
        <v>Michalovce</v>
      </c>
      <c r="AF10" s="96"/>
      <c r="AG10" s="96"/>
      <c r="AH10" s="97"/>
    </row>
    <row r="11" spans="1:34" ht="31.5" customHeight="1" x14ac:dyDescent="0.3">
      <c r="A11" s="94">
        <v>8</v>
      </c>
      <c r="B11" s="237" t="str">
        <f t="shared" si="0"/>
        <v>Peter Ardan</v>
      </c>
      <c r="C11" s="238"/>
      <c r="D11" s="95" t="str">
        <f t="shared" si="1"/>
        <v>Trnava  A                           Mivardi</v>
      </c>
      <c r="E11" s="96"/>
      <c r="F11" s="96"/>
      <c r="G11" s="97"/>
      <c r="H11" s="8"/>
      <c r="J11" s="94">
        <v>8</v>
      </c>
      <c r="K11" s="237" t="str">
        <f t="shared" si="2"/>
        <v>Imrich Nagy</v>
      </c>
      <c r="L11" s="238"/>
      <c r="M11" s="95" t="str">
        <f t="shared" si="3"/>
        <v>Dunajská Streda -            Mivardi team</v>
      </c>
      <c r="N11" s="96"/>
      <c r="O11" s="96"/>
      <c r="P11" s="97"/>
      <c r="Q11" s="8"/>
      <c r="S11" s="94">
        <v>8</v>
      </c>
      <c r="T11" s="237" t="str">
        <f t="shared" si="4"/>
        <v>Andrej Seman</v>
      </c>
      <c r="U11" s="238"/>
      <c r="V11" s="95" t="str">
        <f t="shared" si="5"/>
        <v>Michalovce</v>
      </c>
      <c r="W11" s="96"/>
      <c r="X11" s="96"/>
      <c r="Y11" s="97"/>
      <c r="Z11" s="8"/>
      <c r="AB11" s="94">
        <v>8</v>
      </c>
      <c r="AC11" s="237" t="str">
        <f t="shared" si="6"/>
        <v>Peter Mišo</v>
      </c>
      <c r="AD11" s="238"/>
      <c r="AE11" s="95" t="str">
        <f t="shared" si="7"/>
        <v>Trnava  A                           Mivardi</v>
      </c>
      <c r="AF11" s="96"/>
      <c r="AG11" s="96"/>
      <c r="AH11" s="97"/>
    </row>
    <row r="12" spans="1:34" ht="31.5" customHeight="1" x14ac:dyDescent="0.3">
      <c r="A12" s="94">
        <v>9</v>
      </c>
      <c r="B12" s="237" t="str">
        <f t="shared" si="0"/>
        <v>Zoltán Miskolczi</v>
      </c>
      <c r="C12" s="238"/>
      <c r="D12" s="95" t="str">
        <f t="shared" si="1"/>
        <v>Nové Zámky</v>
      </c>
      <c r="E12" s="96"/>
      <c r="F12" s="96"/>
      <c r="G12" s="97"/>
      <c r="H12" s="8"/>
      <c r="J12" s="94">
        <v>9</v>
      </c>
      <c r="K12" s="237" t="str">
        <f t="shared" si="2"/>
        <v>Martin Pavlík</v>
      </c>
      <c r="L12" s="238"/>
      <c r="M12" s="95" t="str">
        <f t="shared" si="3"/>
        <v>Turčianske Teplice</v>
      </c>
      <c r="N12" s="96"/>
      <c r="O12" s="96"/>
      <c r="P12" s="97"/>
      <c r="Q12" s="8"/>
      <c r="S12" s="94">
        <v>9</v>
      </c>
      <c r="T12" s="237" t="str">
        <f t="shared" si="4"/>
        <v>Peter Rošák</v>
      </c>
      <c r="U12" s="238"/>
      <c r="V12" s="95" t="str">
        <f t="shared" si="5"/>
        <v>Vranov nad Topľou   Tubertíny</v>
      </c>
      <c r="W12" s="96"/>
      <c r="X12" s="96"/>
      <c r="Y12" s="97"/>
      <c r="Z12" s="8"/>
      <c r="AB12" s="94">
        <v>9</v>
      </c>
      <c r="AC12" s="237" t="str">
        <f t="shared" si="6"/>
        <v>Roman Foret</v>
      </c>
      <c r="AD12" s="238"/>
      <c r="AE12" s="95" t="str">
        <f t="shared" si="7"/>
        <v>Dunajská Streda -            Mivardi team</v>
      </c>
      <c r="AF12" s="96"/>
      <c r="AG12" s="96"/>
      <c r="AH12" s="97"/>
    </row>
    <row r="13" spans="1:34" ht="31.5" customHeight="1" x14ac:dyDescent="0.3">
      <c r="A13" s="94">
        <v>10</v>
      </c>
      <c r="B13" s="237" t="str">
        <f t="shared" si="0"/>
        <v>Ľuboš Krupička</v>
      </c>
      <c r="C13" s="238"/>
      <c r="D13" s="95" t="str">
        <f t="shared" si="1"/>
        <v>Považská Bystrica         Sensas</v>
      </c>
      <c r="E13" s="96"/>
      <c r="F13" s="96"/>
      <c r="G13" s="97"/>
      <c r="H13" s="8"/>
      <c r="J13" s="94">
        <v>10</v>
      </c>
      <c r="K13" s="237" t="str">
        <f t="shared" si="2"/>
        <v>Ján Nagy</v>
      </c>
      <c r="L13" s="238"/>
      <c r="M13" s="95" t="str">
        <f t="shared" si="3"/>
        <v>Nové Zámky</v>
      </c>
      <c r="N13" s="96"/>
      <c r="O13" s="96"/>
      <c r="P13" s="97"/>
      <c r="Q13" s="8"/>
      <c r="S13" s="94">
        <v>10</v>
      </c>
      <c r="T13" s="237" t="str">
        <f t="shared" si="4"/>
        <v>František Mészaroš</v>
      </c>
      <c r="U13" s="238"/>
      <c r="V13" s="95" t="str">
        <f t="shared" si="5"/>
        <v>Komárno                    Bartal Mix</v>
      </c>
      <c r="W13" s="96"/>
      <c r="X13" s="96"/>
      <c r="Y13" s="97"/>
      <c r="Z13" s="8"/>
      <c r="AB13" s="94">
        <v>10</v>
      </c>
      <c r="AC13" s="237" t="str">
        <f t="shared" si="6"/>
        <v>Rastislav Dudr st.</v>
      </c>
      <c r="AD13" s="238"/>
      <c r="AE13" s="95" t="str">
        <f t="shared" si="7"/>
        <v>Považská Bystrica         Sensas</v>
      </c>
      <c r="AF13" s="96"/>
      <c r="AG13" s="96"/>
      <c r="AH13" s="97"/>
    </row>
    <row r="14" spans="1:34" ht="31.5" customHeight="1" x14ac:dyDescent="0.3">
      <c r="A14" s="94">
        <v>11</v>
      </c>
      <c r="B14" s="237" t="str">
        <f t="shared" si="0"/>
        <v>František Mónosi</v>
      </c>
      <c r="C14" s="238"/>
      <c r="D14" s="95" t="str">
        <f t="shared" si="1"/>
        <v>Dunajská Streda -            Mivardi team</v>
      </c>
      <c r="E14" s="96"/>
      <c r="F14" s="96"/>
      <c r="G14" s="97"/>
      <c r="H14" s="8"/>
      <c r="J14" s="94">
        <v>11</v>
      </c>
      <c r="K14" s="237" t="str">
        <f t="shared" si="2"/>
        <v>Ján Sámel</v>
      </c>
      <c r="L14" s="238"/>
      <c r="M14" s="95" t="str">
        <f t="shared" si="3"/>
        <v>Žiar nad Hronom           Tubertíny</v>
      </c>
      <c r="N14" s="96"/>
      <c r="O14" s="96"/>
      <c r="P14" s="97"/>
      <c r="Q14" s="8"/>
      <c r="S14" s="94">
        <v>11</v>
      </c>
      <c r="T14" s="237" t="str">
        <f t="shared" si="4"/>
        <v>Ervín Rendek</v>
      </c>
      <c r="U14" s="238"/>
      <c r="V14" s="95" t="str">
        <f t="shared" si="5"/>
        <v>Žiar nad Hronom           Tubertíny</v>
      </c>
      <c r="W14" s="96"/>
      <c r="X14" s="96"/>
      <c r="Y14" s="97"/>
      <c r="Z14" s="8"/>
      <c r="AB14" s="94">
        <v>11</v>
      </c>
      <c r="AC14" s="237" t="str">
        <f t="shared" si="6"/>
        <v>Stanislav Bačík</v>
      </c>
      <c r="AD14" s="238"/>
      <c r="AE14" s="95" t="str">
        <f t="shared" si="7"/>
        <v>Šahy</v>
      </c>
      <c r="AF14" s="96"/>
      <c r="AG14" s="96"/>
      <c r="AH14" s="97"/>
    </row>
    <row r="15" spans="1:34" ht="31.5" customHeight="1" x14ac:dyDescent="0.3">
      <c r="A15" s="94">
        <v>12</v>
      </c>
      <c r="B15" s="237" t="str">
        <f t="shared" si="0"/>
        <v>Ľubomír Dzuro</v>
      </c>
      <c r="C15" s="238"/>
      <c r="D15" s="95" t="str">
        <f t="shared" si="1"/>
        <v>Michalovce</v>
      </c>
      <c r="E15" s="96"/>
      <c r="F15" s="96"/>
      <c r="G15" s="97"/>
      <c r="H15" s="8"/>
      <c r="J15" s="94">
        <v>12</v>
      </c>
      <c r="K15" s="237" t="str">
        <f t="shared" si="2"/>
        <v>Miroslav Boháč</v>
      </c>
      <c r="L15" s="238"/>
      <c r="M15" s="95" t="str">
        <f t="shared" si="3"/>
        <v>Vranov nad Topľou   Tubertíny</v>
      </c>
      <c r="N15" s="96"/>
      <c r="O15" s="96"/>
      <c r="P15" s="97"/>
      <c r="Q15" s="8"/>
      <c r="S15" s="94">
        <v>12</v>
      </c>
      <c r="T15" s="237" t="str">
        <f t="shared" si="4"/>
        <v>Radoslav Rolík</v>
      </c>
      <c r="U15" s="238"/>
      <c r="V15" s="95" t="str">
        <f t="shared" si="5"/>
        <v>Prešov                        Colmic</v>
      </c>
      <c r="W15" s="96"/>
      <c r="X15" s="96"/>
      <c r="Y15" s="97"/>
      <c r="Z15" s="8"/>
      <c r="AB15" s="94">
        <v>12</v>
      </c>
      <c r="AC15" s="237" t="str">
        <f t="shared" si="6"/>
        <v>Juraj Líška</v>
      </c>
      <c r="AD15" s="238"/>
      <c r="AE15" s="95" t="str">
        <f t="shared" si="7"/>
        <v>Turčianske Teplice</v>
      </c>
      <c r="AF15" s="96"/>
      <c r="AG15" s="96"/>
      <c r="AH15" s="97"/>
    </row>
    <row r="16" spans="1:34" ht="31.5"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3'!C6</f>
        <v>11</v>
      </c>
      <c r="B28" t="str">
        <f>'12 družstiev Pretek č. 3'!C5</f>
        <v>František Mónosi</v>
      </c>
      <c r="C28" t="str">
        <f>'12 družstiev Pretek č. 3'!$B$5</f>
        <v>Dunajská Streda -            Mivardi team</v>
      </c>
      <c r="D28">
        <v>1</v>
      </c>
      <c r="E28" t="str">
        <f>VLOOKUP($D28,$A$28:$B$39,COLUMN($B$28:$B$39),0)</f>
        <v>Michal Čampiš</v>
      </c>
      <c r="F28" t="str">
        <f>VLOOKUP($D28,$A$28:$C$39,COLUMN($C$28:$C$39),0)</f>
        <v>Trenčín                          ŠKP Trenčín</v>
      </c>
      <c r="J28">
        <f>'12 družstiev Pretek č. 3'!F6</f>
        <v>8</v>
      </c>
      <c r="K28" t="str">
        <f>'12 družstiev Pretek č. 3'!F5</f>
        <v>Imrich Nagy</v>
      </c>
      <c r="L28" t="str">
        <f>'12 družstiev Pretek č. 3'!$B$5</f>
        <v>Dunajská Streda -            Mivardi team</v>
      </c>
      <c r="M28">
        <v>1</v>
      </c>
      <c r="N28" t="str">
        <f>VLOOKUP($M28,$J$28:$K$39,COLUMN($B$28:$B$39),0)</f>
        <v>Erik Báťa</v>
      </c>
      <c r="O28" t="str">
        <f>VLOOKUP($M28,$J$28:$L$39,COLUMN($C$28:$C$39),0)</f>
        <v>Považská Bystrica         Sensas</v>
      </c>
      <c r="S28">
        <f>'12 družstiev Pretek č. 3'!I6</f>
        <v>5</v>
      </c>
      <c r="T28" t="str">
        <f>'12 družstiev Pretek č. 3'!I5</f>
        <v>Igor Holeček</v>
      </c>
      <c r="U28" t="str">
        <f>'12 družstiev Pretek č. 3'!$B$5</f>
        <v>Dunajská Streda -            Mivardi team</v>
      </c>
      <c r="V28">
        <v>1</v>
      </c>
      <c r="W28" t="str">
        <f>VLOOKUP($V28,$S$28:$T$39,COLUMN($B$28:$B$39),0)</f>
        <v>Michal Petruš</v>
      </c>
      <c r="X28" t="str">
        <f>VLOOKUP($V28,$S$28:$U$39,COLUMN($C$28:$C$39),0)</f>
        <v>Turčianske Teplice</v>
      </c>
      <c r="AB28">
        <f>'12 družstiev Pretek č. 3'!L6</f>
        <v>9</v>
      </c>
      <c r="AC28" t="str">
        <f>'12 družstiev Pretek č. 3'!L5</f>
        <v>Roman Foret</v>
      </c>
      <c r="AD28" t="str">
        <f>'12 družstiev Pretek č. 3'!$B$5</f>
        <v>Dunajská Streda -            Mivardi team</v>
      </c>
      <c r="AE28">
        <v>1</v>
      </c>
      <c r="AF28" t="str">
        <f>VLOOKUP($AE28,$AB$28:$AC$39,COLUMN($B$28:$B$39),0)</f>
        <v>Tomáš Mindák</v>
      </c>
      <c r="AG28" t="str">
        <f>VLOOKUP($AE28,$AB$28:$AD$39,COLUMN($C$28:$C$39),0)</f>
        <v>Žiar nad Hronom           Tubertíny</v>
      </c>
    </row>
    <row r="29" spans="1:34" x14ac:dyDescent="0.2">
      <c r="A29">
        <f>'12 družstiev Pretek č. 3'!C8</f>
        <v>2</v>
      </c>
      <c r="B29" t="str">
        <f>'12 družstiev Pretek č. 3'!C7</f>
        <v>Roman Baranček</v>
      </c>
      <c r="C29" t="str">
        <f>'12 družstiev Pretek č. 3'!$B$7</f>
        <v>Komárno                    Bartal Mix</v>
      </c>
      <c r="D29">
        <v>2</v>
      </c>
      <c r="E29" t="str">
        <f t="shared" ref="E29:E39" si="8">VLOOKUP($D29,$A$28:$B$39,COLUMN($B$28:$B$39),0)</f>
        <v>Roman Baranček</v>
      </c>
      <c r="F29" t="str">
        <f t="shared" ref="F29:F39" si="9">VLOOKUP($D29,$A$28:$C$39,COLUMN($C$28:$C$39),0)</f>
        <v>Komárno                    Bartal Mix</v>
      </c>
      <c r="J29">
        <f>'12 družstiev Pretek č. 3'!F8</f>
        <v>4</v>
      </c>
      <c r="K29" t="str">
        <f>'12 družstiev Pretek č. 3'!F7</f>
        <v>Peter Šejirman</v>
      </c>
      <c r="L29" t="str">
        <f>'12 družstiev Pretek č. 3'!$B$7</f>
        <v>Komárno                    Bartal Mix</v>
      </c>
      <c r="M29">
        <v>2</v>
      </c>
      <c r="N29" t="str">
        <f t="shared" ref="N29:N39" si="10">VLOOKUP($M29,$J$28:$K$39,COLUMN($B$28:$B$39),0)</f>
        <v>Branislav Oslanec</v>
      </c>
      <c r="O29" t="str">
        <f t="shared" ref="O29:O39" si="11">VLOOKUP($M29,$J$28:$L$39,COLUMN($C$28:$C$39),0)</f>
        <v>Trenčín                          ŠKP Trenčín</v>
      </c>
      <c r="S29">
        <f>'12 družstiev Pretek č. 3'!I8</f>
        <v>10</v>
      </c>
      <c r="T29" t="str">
        <f>'12 družstiev Pretek č. 3'!I7</f>
        <v>František Mészaroš</v>
      </c>
      <c r="U29" t="str">
        <f>'12 družstiev Pretek č. 3'!$B$7</f>
        <v>Komárno                    Bartal Mix</v>
      </c>
      <c r="V29">
        <v>2</v>
      </c>
      <c r="W29" t="str">
        <f t="shared" ref="W29:W39" si="12">VLOOKUP($V29,$S$28:$T$39,COLUMN($B$28:$B$39),0)</f>
        <v>Ondrej Staňo</v>
      </c>
      <c r="X29" t="str">
        <f t="shared" ref="X29:X39" si="13">VLOOKUP($V29,$S$28:$U$39,COLUMN($C$28:$C$39),0)</f>
        <v>Šahy</v>
      </c>
      <c r="AB29">
        <f>'12 družstiev Pretek č. 3'!L8</f>
        <v>3</v>
      </c>
      <c r="AC29" t="str">
        <f>'12 družstiev Pretek č. 3'!L7</f>
        <v>Milan Kabát</v>
      </c>
      <c r="AD29" t="str">
        <f>'12 družstiev Pretek č. 3'!$B$7</f>
        <v>Komárno                    Bartal Mix</v>
      </c>
      <c r="AE29">
        <v>2</v>
      </c>
      <c r="AF29" t="str">
        <f t="shared" ref="AF29:AF39" si="14">VLOOKUP($AE29,$AB$28:$AC$39,COLUMN($B$28:$B$39),0)</f>
        <v>Roman Radil</v>
      </c>
      <c r="AG29" t="str">
        <f t="shared" ref="AG29:AG39" si="15">VLOOKUP($AE29,$AB$28:$AD$39,COLUMN($C$28:$C$39),0)</f>
        <v>Trenčín                          ŠKP Trenčín</v>
      </c>
    </row>
    <row r="30" spans="1:34" x14ac:dyDescent="0.2">
      <c r="A30">
        <f>'12 družstiev Pretek č. 3'!C10</f>
        <v>12</v>
      </c>
      <c r="B30" t="str">
        <f>'12 družstiev Pretek č. 3'!C9</f>
        <v>Ľubomír Dzuro</v>
      </c>
      <c r="C30" t="str">
        <f>'12 družstiev Pretek č. 3'!$B$9</f>
        <v>Michalovce</v>
      </c>
      <c r="D30">
        <v>3</v>
      </c>
      <c r="E30" t="str">
        <f t="shared" si="8"/>
        <v>Miloslav Finďo</v>
      </c>
      <c r="F30" t="str">
        <f t="shared" si="9"/>
        <v>Žiar nad Hronom           Tubertíny</v>
      </c>
      <c r="J30">
        <f>'12 družstiev Pretek č. 3'!F10</f>
        <v>7</v>
      </c>
      <c r="K30" t="str">
        <f>'12 družstiev Pretek č. 3'!F9</f>
        <v>Peter Vajda</v>
      </c>
      <c r="L30" t="str">
        <f>'12 družstiev Pretek č. 3'!$B$9</f>
        <v>Michalovce</v>
      </c>
      <c r="M30">
        <v>3</v>
      </c>
      <c r="N30" t="str">
        <f t="shared" si="10"/>
        <v>Ľuboš Tanaši</v>
      </c>
      <c r="O30" t="str">
        <f t="shared" si="11"/>
        <v>Šahy</v>
      </c>
      <c r="S30">
        <f>'12 družstiev Pretek č. 3'!I10</f>
        <v>8</v>
      </c>
      <c r="T30" t="str">
        <f>'12 družstiev Pretek č. 3'!I9</f>
        <v>Andrej Seman</v>
      </c>
      <c r="U30" t="str">
        <f>'12 družstiev Pretek č. 3'!$B$9</f>
        <v>Michalovce</v>
      </c>
      <c r="V30">
        <v>3</v>
      </c>
      <c r="W30" t="str">
        <f t="shared" si="12"/>
        <v>Patrik Gargalík</v>
      </c>
      <c r="X30" t="str">
        <f t="shared" si="13"/>
        <v>Trenčín                          ŠKP Trenčín</v>
      </c>
      <c r="AB30">
        <f>'12 družstiev Pretek č. 3'!L10</f>
        <v>7</v>
      </c>
      <c r="AC30" t="str">
        <f>'12 družstiev Pretek č. 3'!L9</f>
        <v>Jozef Kaštely</v>
      </c>
      <c r="AD30" t="str">
        <f>'12 družstiev Pretek č. 3'!$B$9</f>
        <v>Michalovce</v>
      </c>
      <c r="AE30">
        <v>3</v>
      </c>
      <c r="AF30" t="str">
        <f t="shared" si="14"/>
        <v>Milan Kabát</v>
      </c>
      <c r="AG30" t="str">
        <f t="shared" si="15"/>
        <v>Komárno                    Bartal Mix</v>
      </c>
    </row>
    <row r="31" spans="1:34" x14ac:dyDescent="0.2">
      <c r="A31">
        <f>'12 družstiev Pretek č. 3'!C12</f>
        <v>9</v>
      </c>
      <c r="B31" t="str">
        <f>'12 družstiev Pretek č. 3'!C11</f>
        <v>Zoltán Miskolczi</v>
      </c>
      <c r="C31" t="str">
        <f>'12 družstiev Pretek č. 3'!$B$11</f>
        <v>Nové Zámky</v>
      </c>
      <c r="D31">
        <v>4</v>
      </c>
      <c r="E31" t="str">
        <f t="shared" si="8"/>
        <v xml:space="preserve">Ján Hittmár </v>
      </c>
      <c r="F31" t="str">
        <f t="shared" si="9"/>
        <v>Vranov nad Topľou   Tubertíny</v>
      </c>
      <c r="J31">
        <f>'12 družstiev Pretek č. 3'!F12</f>
        <v>10</v>
      </c>
      <c r="K31" t="str">
        <f>'12 družstiev Pretek č. 3'!F11</f>
        <v>Ján Nagy</v>
      </c>
      <c r="L31" t="str">
        <f>'12 družstiev Pretek č. 3'!$B$11</f>
        <v>Nové Zámky</v>
      </c>
      <c r="M31">
        <v>4</v>
      </c>
      <c r="N31" t="str">
        <f t="shared" si="10"/>
        <v>Peter Šejirman</v>
      </c>
      <c r="O31" t="str">
        <f t="shared" si="11"/>
        <v>Komárno                    Bartal Mix</v>
      </c>
      <c r="S31">
        <f>'12 družstiev Pretek č. 3'!I12</f>
        <v>4</v>
      </c>
      <c r="T31" t="str">
        <f>'12 družstiev Pretek č. 3'!I11</f>
        <v>Ladislav  Lenárd</v>
      </c>
      <c r="U31" t="str">
        <f>'12 družstiev Pretek č. 3'!$B$11</f>
        <v>Nové Zámky</v>
      </c>
      <c r="V31">
        <v>4</v>
      </c>
      <c r="W31" t="str">
        <f t="shared" si="12"/>
        <v>Ladislav  Lenárd</v>
      </c>
      <c r="X31" t="str">
        <f t="shared" si="13"/>
        <v>Nové Zámky</v>
      </c>
      <c r="AB31">
        <f>'12 družstiev Pretek č. 3'!L12</f>
        <v>6</v>
      </c>
      <c r="AC31" t="str">
        <f>'12 družstiev Pretek č. 3'!L11</f>
        <v>Zoltán Mészáros</v>
      </c>
      <c r="AD31" t="str">
        <f>'12 družstiev Pretek č. 3'!$B$11</f>
        <v>Nové Zámky</v>
      </c>
      <c r="AE31">
        <v>4</v>
      </c>
      <c r="AF31" t="str">
        <f t="shared" si="14"/>
        <v>Martin Rašek</v>
      </c>
      <c r="AG31" t="str">
        <f t="shared" si="15"/>
        <v>Vranov nad Topľou   Tubertíny</v>
      </c>
    </row>
    <row r="32" spans="1:34" x14ac:dyDescent="0.2">
      <c r="A32">
        <f>'12 družstiev Pretek č. 3'!C14</f>
        <v>10</v>
      </c>
      <c r="B32" t="str">
        <f>'12 družstiev Pretek č. 3'!C13</f>
        <v>Ľuboš Krupička</v>
      </c>
      <c r="C32" t="str">
        <f>'12 družstiev Pretek č. 3'!$B$13</f>
        <v>Považská Bystrica         Sensas</v>
      </c>
      <c r="D32">
        <v>5</v>
      </c>
      <c r="E32" t="str">
        <f t="shared" si="8"/>
        <v>Lukáš Kondík</v>
      </c>
      <c r="F32" t="str">
        <f t="shared" si="9"/>
        <v>Prešov                        Colmic</v>
      </c>
      <c r="J32">
        <f>'12 družstiev Pretek č. 3'!F14</f>
        <v>1</v>
      </c>
      <c r="K32" t="str">
        <f>'12 družstiev Pretek č. 3'!F13</f>
        <v>Erik Báťa</v>
      </c>
      <c r="L32" t="str">
        <f>'12 družstiev Pretek č. 3'!$B$13</f>
        <v>Považská Bystrica         Sensas</v>
      </c>
      <c r="M32">
        <v>5</v>
      </c>
      <c r="N32" t="str">
        <f t="shared" si="10"/>
        <v>Gabriel Vajsábel</v>
      </c>
      <c r="O32" t="str">
        <f t="shared" si="11"/>
        <v>Trnava  A                           Mivardi</v>
      </c>
      <c r="S32">
        <f>'12 družstiev Pretek č. 3'!I14</f>
        <v>6</v>
      </c>
      <c r="T32" t="str">
        <f>'12 družstiev Pretek č. 3'!I13</f>
        <v>Miroslav Santus</v>
      </c>
      <c r="U32" t="str">
        <f>'12 družstiev Pretek č. 3'!$B$13</f>
        <v>Považská Bystrica         Sensas</v>
      </c>
      <c r="V32">
        <v>5</v>
      </c>
      <c r="W32" t="str">
        <f t="shared" si="12"/>
        <v>Igor Holeček</v>
      </c>
      <c r="X32" t="str">
        <f t="shared" si="13"/>
        <v>Dunajská Streda -            Mivardi team</v>
      </c>
      <c r="AB32">
        <f>'12 družstiev Pretek č. 3'!L14</f>
        <v>10</v>
      </c>
      <c r="AC32" t="str">
        <f>'12 družstiev Pretek č. 3'!L13</f>
        <v>Rastislav Dudr st.</v>
      </c>
      <c r="AD32" t="str">
        <f>'12 družstiev Pretek č. 3'!$B$13</f>
        <v>Považská Bystrica         Sensas</v>
      </c>
      <c r="AE32">
        <v>5</v>
      </c>
      <c r="AF32" t="str">
        <f t="shared" si="14"/>
        <v>Michal Olejňák</v>
      </c>
      <c r="AG32" t="str">
        <f t="shared" si="15"/>
        <v>Prešov                        Colmic</v>
      </c>
    </row>
    <row r="33" spans="1:33" x14ac:dyDescent="0.2">
      <c r="A33">
        <f>'12 družstiev Pretek č. 3'!C16</f>
        <v>5</v>
      </c>
      <c r="B33" t="str">
        <f>'12 družstiev Pretek č. 3'!C15</f>
        <v>Lukáš Kondík</v>
      </c>
      <c r="C33" t="str">
        <f>'12 družstiev Pretek č. 3'!$B$15</f>
        <v>Prešov                        Colmic</v>
      </c>
      <c r="D33">
        <v>6</v>
      </c>
      <c r="E33" t="str">
        <f t="shared" si="8"/>
        <v>Viliam Pikla</v>
      </c>
      <c r="F33" t="str">
        <f t="shared" si="9"/>
        <v>Turčianske Teplice</v>
      </c>
      <c r="J33">
        <f>'12 družstiev Pretek č. 3'!F16</f>
        <v>6</v>
      </c>
      <c r="K33" t="str">
        <f>'12 družstiev Pretek č. 3'!F15</f>
        <v>´Daniel Olejňák</v>
      </c>
      <c r="L33" t="str">
        <f>'12 družstiev Pretek č. 3'!$B$15</f>
        <v>Prešov                        Colmic</v>
      </c>
      <c r="M33">
        <v>6</v>
      </c>
      <c r="N33" t="str">
        <f t="shared" si="10"/>
        <v>´Daniel Olejňák</v>
      </c>
      <c r="O33" t="str">
        <f t="shared" si="11"/>
        <v>Prešov                        Colmic</v>
      </c>
      <c r="S33">
        <f>'12 družstiev Pretek č. 3'!I16</f>
        <v>12</v>
      </c>
      <c r="T33" t="str">
        <f>'12 družstiev Pretek č. 3'!I15</f>
        <v>Radoslav Rolík</v>
      </c>
      <c r="U33" t="str">
        <f>'12 družstiev Pretek č. 3'!$B$15</f>
        <v>Prešov                        Colmic</v>
      </c>
      <c r="V33">
        <v>6</v>
      </c>
      <c r="W33" t="str">
        <f t="shared" si="12"/>
        <v>Miroslav Santus</v>
      </c>
      <c r="X33" t="str">
        <f t="shared" si="13"/>
        <v>Považská Bystrica         Sensas</v>
      </c>
      <c r="AB33">
        <f>'12 družstiev Pretek č. 3'!L16</f>
        <v>5</v>
      </c>
      <c r="AC33" t="str">
        <f>'12 družstiev Pretek č. 3'!L15</f>
        <v>Michal Olejňák</v>
      </c>
      <c r="AD33" t="str">
        <f>'12 družstiev Pretek č. 3'!$B$15</f>
        <v>Prešov                        Colmic</v>
      </c>
      <c r="AE33">
        <v>6</v>
      </c>
      <c r="AF33" t="str">
        <f t="shared" si="14"/>
        <v>Zoltán Mészáros</v>
      </c>
      <c r="AG33" t="str">
        <f t="shared" si="15"/>
        <v>Nové Zámky</v>
      </c>
    </row>
    <row r="34" spans="1:33" x14ac:dyDescent="0.2">
      <c r="A34">
        <f>'12 družstiev Pretek č. 3'!C18</f>
        <v>7</v>
      </c>
      <c r="B34" t="str">
        <f>'12 družstiev Pretek č. 3'!C17</f>
        <v>Tomáš Mráz</v>
      </c>
      <c r="C34" t="str">
        <f>'12 družstiev Pretek č. 3'!$B$17</f>
        <v>Šahy</v>
      </c>
      <c r="D34">
        <v>7</v>
      </c>
      <c r="E34" t="str">
        <f t="shared" si="8"/>
        <v>Tomáš Mráz</v>
      </c>
      <c r="F34" t="str">
        <f t="shared" si="9"/>
        <v>Šahy</v>
      </c>
      <c r="J34">
        <f>'12 družstiev Pretek č. 3'!F18</f>
        <v>3</v>
      </c>
      <c r="K34" t="str">
        <f>'12 družstiev Pretek č. 3'!F17</f>
        <v>Ľuboš Tanaši</v>
      </c>
      <c r="L34" t="str">
        <f>'12 družstiev Pretek č. 3'!$B$17</f>
        <v>Šahy</v>
      </c>
      <c r="M34">
        <v>7</v>
      </c>
      <c r="N34" t="str">
        <f t="shared" si="10"/>
        <v>Peter Vajda</v>
      </c>
      <c r="O34" t="str">
        <f t="shared" si="11"/>
        <v>Michalovce</v>
      </c>
      <c r="S34">
        <f>'12 družstiev Pretek č. 3'!I18</f>
        <v>2</v>
      </c>
      <c r="T34" t="str">
        <f>'12 družstiev Pretek č. 3'!I17</f>
        <v>Ondrej Staňo</v>
      </c>
      <c r="U34" t="str">
        <f>'12 družstiev Pretek č. 3'!$B$17</f>
        <v>Šahy</v>
      </c>
      <c r="V34">
        <v>7</v>
      </c>
      <c r="W34" t="str">
        <f t="shared" si="12"/>
        <v>Martin Lipka</v>
      </c>
      <c r="X34" t="str">
        <f t="shared" si="13"/>
        <v>Trnava  A                           Mivardi</v>
      </c>
      <c r="AB34">
        <f>'12 družstiev Pretek č. 3'!L18</f>
        <v>11</v>
      </c>
      <c r="AC34" t="str">
        <f>'12 družstiev Pretek č. 3'!L17</f>
        <v>Stanislav Bačík</v>
      </c>
      <c r="AD34" t="str">
        <f>'12 družstiev Pretek č. 3'!$B$17</f>
        <v>Šahy</v>
      </c>
      <c r="AE34">
        <v>7</v>
      </c>
      <c r="AF34" t="str">
        <f t="shared" si="14"/>
        <v>Jozef Kaštely</v>
      </c>
      <c r="AG34" t="str">
        <f t="shared" si="15"/>
        <v>Michalovce</v>
      </c>
    </row>
    <row r="35" spans="1:33" x14ac:dyDescent="0.2">
      <c r="A35">
        <f>'12 družstiev Pretek č. 3'!C20</f>
        <v>1</v>
      </c>
      <c r="B35" t="str">
        <f>'12 družstiev Pretek č. 3'!C19</f>
        <v>Michal Čampiš</v>
      </c>
      <c r="C35" t="str">
        <f>'12 družstiev Pretek č. 3'!$B$19</f>
        <v>Trenčín                          ŠKP Trenčín</v>
      </c>
      <c r="D35">
        <v>8</v>
      </c>
      <c r="E35" t="str">
        <f t="shared" si="8"/>
        <v>Peter Ardan</v>
      </c>
      <c r="F35" t="str">
        <f t="shared" si="9"/>
        <v>Trnava  A                           Mivardi</v>
      </c>
      <c r="J35">
        <f>'12 družstiev Pretek č. 3'!F20</f>
        <v>2</v>
      </c>
      <c r="K35" t="str">
        <f>'12 družstiev Pretek č. 3'!F19</f>
        <v>Branislav Oslanec</v>
      </c>
      <c r="L35" t="str">
        <f>'12 družstiev Pretek č. 3'!$B$19</f>
        <v>Trenčín                          ŠKP Trenčín</v>
      </c>
      <c r="M35">
        <v>8</v>
      </c>
      <c r="N35" t="str">
        <f t="shared" si="10"/>
        <v>Imrich Nagy</v>
      </c>
      <c r="O35" t="str">
        <f t="shared" si="11"/>
        <v>Dunajská Streda -            Mivardi team</v>
      </c>
      <c r="S35">
        <f>'12 družstiev Pretek č. 3'!I20</f>
        <v>3</v>
      </c>
      <c r="T35" t="str">
        <f>'12 družstiev Pretek č. 3'!I19</f>
        <v>Patrik Gargalík</v>
      </c>
      <c r="U35" t="str">
        <f>'12 družstiev Pretek č. 3'!$B$19</f>
        <v>Trenčín                          ŠKP Trenčín</v>
      </c>
      <c r="V35">
        <v>8</v>
      </c>
      <c r="W35" t="str">
        <f t="shared" si="12"/>
        <v>Andrej Seman</v>
      </c>
      <c r="X35" t="str">
        <f t="shared" si="13"/>
        <v>Michalovce</v>
      </c>
      <c r="AB35">
        <f>'12 družstiev Pretek č. 3'!L20</f>
        <v>2</v>
      </c>
      <c r="AC35" t="str">
        <f>'12 družstiev Pretek č. 3'!L19</f>
        <v>Roman Radil</v>
      </c>
      <c r="AD35" t="str">
        <f>'12 družstiev Pretek č. 3'!$B$19</f>
        <v>Trenčín                          ŠKP Trenčín</v>
      </c>
      <c r="AE35">
        <v>8</v>
      </c>
      <c r="AF35" t="str">
        <f t="shared" si="14"/>
        <v>Peter Mišo</v>
      </c>
      <c r="AG35" t="str">
        <f t="shared" si="15"/>
        <v>Trnava  A                           Mivardi</v>
      </c>
    </row>
    <row r="36" spans="1:33" x14ac:dyDescent="0.2">
      <c r="A36">
        <f>'12 družstiev Pretek č. 3'!C22</f>
        <v>8</v>
      </c>
      <c r="B36" t="str">
        <f>'12 družstiev Pretek č. 3'!C21</f>
        <v>Peter Ardan</v>
      </c>
      <c r="C36" t="str">
        <f>'12 družstiev Pretek č. 3'!$B$21</f>
        <v>Trnava  A                           Mivardi</v>
      </c>
      <c r="D36">
        <v>9</v>
      </c>
      <c r="E36" t="str">
        <f t="shared" si="8"/>
        <v>Zoltán Miskolczi</v>
      </c>
      <c r="F36" t="str">
        <f t="shared" si="9"/>
        <v>Nové Zámky</v>
      </c>
      <c r="J36">
        <f>'12 družstiev Pretek č. 3'!F22</f>
        <v>5</v>
      </c>
      <c r="K36" t="str">
        <f>'12 družstiev Pretek č. 3'!F21</f>
        <v>Gabriel Vajsábel</v>
      </c>
      <c r="L36" t="str">
        <f>'12 družstiev Pretek č. 3'!$B$21</f>
        <v>Trnava  A                           Mivardi</v>
      </c>
      <c r="M36">
        <v>9</v>
      </c>
      <c r="N36" t="str">
        <f t="shared" si="10"/>
        <v>Martin Pavlík</v>
      </c>
      <c r="O36" t="str">
        <f t="shared" si="11"/>
        <v>Turčianske Teplice</v>
      </c>
      <c r="S36">
        <f>'12 družstiev Pretek č. 3'!I22</f>
        <v>7</v>
      </c>
      <c r="T36" t="str">
        <f>'12 družstiev Pretek č. 3'!I21</f>
        <v>Martin Lipka</v>
      </c>
      <c r="U36" t="str">
        <f>'12 družstiev Pretek č. 3'!$B$21</f>
        <v>Trnava  A                           Mivardi</v>
      </c>
      <c r="V36">
        <v>9</v>
      </c>
      <c r="W36" t="str">
        <f t="shared" si="12"/>
        <v>Peter Rošák</v>
      </c>
      <c r="X36" t="str">
        <f t="shared" si="13"/>
        <v>Vranov nad Topľou   Tubertíny</v>
      </c>
      <c r="AB36">
        <f>'12 družstiev Pretek č. 3'!L22</f>
        <v>8</v>
      </c>
      <c r="AC36" t="str">
        <f>'12 družstiev Pretek č. 3'!L21</f>
        <v>Peter Mišo</v>
      </c>
      <c r="AD36" t="str">
        <f>'12 družstiev Pretek č. 3'!$B$21</f>
        <v>Trnava  A                           Mivardi</v>
      </c>
      <c r="AE36">
        <v>9</v>
      </c>
      <c r="AF36" t="str">
        <f t="shared" si="14"/>
        <v>Roman Foret</v>
      </c>
      <c r="AG36" t="str">
        <f t="shared" si="15"/>
        <v>Dunajská Streda -            Mivardi team</v>
      </c>
    </row>
    <row r="37" spans="1:33" x14ac:dyDescent="0.2">
      <c r="A37">
        <f>'12 družstiev Pretek č. 3'!C24</f>
        <v>6</v>
      </c>
      <c r="B37" t="str">
        <f>'12 družstiev Pretek č. 3'!C23</f>
        <v>Viliam Pikla</v>
      </c>
      <c r="C37" t="str">
        <f>'12 družstiev Pretek č. 3'!$B$23</f>
        <v>Turčianske Teplice</v>
      </c>
      <c r="D37">
        <v>10</v>
      </c>
      <c r="E37" t="str">
        <f t="shared" si="8"/>
        <v>Ľuboš Krupička</v>
      </c>
      <c r="F37" t="str">
        <f t="shared" si="9"/>
        <v>Považská Bystrica         Sensas</v>
      </c>
      <c r="J37">
        <f>'12 družstiev Pretek č. 3'!F24</f>
        <v>9</v>
      </c>
      <c r="K37" t="str">
        <f>'12 družstiev Pretek č. 3'!F23</f>
        <v>Martin Pavlík</v>
      </c>
      <c r="L37" t="str">
        <f>'12 družstiev Pretek č. 3'!$B$23</f>
        <v>Turčianske Teplice</v>
      </c>
      <c r="M37">
        <v>10</v>
      </c>
      <c r="N37" t="str">
        <f t="shared" si="10"/>
        <v>Ján Nagy</v>
      </c>
      <c r="O37" t="str">
        <f t="shared" si="11"/>
        <v>Nové Zámky</v>
      </c>
      <c r="S37">
        <f>'12 družstiev Pretek č. 3'!I24</f>
        <v>1</v>
      </c>
      <c r="T37" t="str">
        <f>'12 družstiev Pretek č. 3'!I23</f>
        <v>Michal Petruš</v>
      </c>
      <c r="U37" t="str">
        <f>'12 družstiev Pretek č. 3'!$B$23</f>
        <v>Turčianske Teplice</v>
      </c>
      <c r="V37">
        <v>10</v>
      </c>
      <c r="W37" t="str">
        <f t="shared" si="12"/>
        <v>František Mészaroš</v>
      </c>
      <c r="X37" t="str">
        <f t="shared" si="13"/>
        <v>Komárno                    Bartal Mix</v>
      </c>
      <c r="AB37">
        <f>'12 družstiev Pretek č. 3'!L24</f>
        <v>12</v>
      </c>
      <c r="AC37" t="str">
        <f>'12 družstiev Pretek č. 3'!L23</f>
        <v>Juraj Líška</v>
      </c>
      <c r="AD37" t="str">
        <f>'12 družstiev Pretek č. 3'!$B$23</f>
        <v>Turčianske Teplice</v>
      </c>
      <c r="AE37">
        <v>10</v>
      </c>
      <c r="AF37" t="str">
        <f t="shared" si="14"/>
        <v>Rastislav Dudr st.</v>
      </c>
      <c r="AG37" t="str">
        <f t="shared" si="15"/>
        <v>Považská Bystrica         Sensas</v>
      </c>
    </row>
    <row r="38" spans="1:33" x14ac:dyDescent="0.2">
      <c r="A38">
        <f>'12 družstiev Pretek č. 3'!C26</f>
        <v>4</v>
      </c>
      <c r="B38" t="str">
        <f>'12 družstiev Pretek č. 3'!C25</f>
        <v xml:space="preserve">Ján Hittmár </v>
      </c>
      <c r="C38" t="str">
        <f>'12 družstiev Pretek č. 3'!$B$25</f>
        <v>Vranov nad Topľou   Tubertíny</v>
      </c>
      <c r="D38">
        <v>11</v>
      </c>
      <c r="E38" t="str">
        <f t="shared" si="8"/>
        <v>František Mónosi</v>
      </c>
      <c r="F38" t="str">
        <f t="shared" si="9"/>
        <v>Dunajská Streda -            Mivardi team</v>
      </c>
      <c r="J38">
        <f>'12 družstiev Pretek č. 3'!F26</f>
        <v>12</v>
      </c>
      <c r="K38" t="str">
        <f>'12 družstiev Pretek č. 3'!F25</f>
        <v>Miroslav Boháč</v>
      </c>
      <c r="L38" t="str">
        <f>'12 družstiev Pretek č. 3'!$B$25</f>
        <v>Vranov nad Topľou   Tubertíny</v>
      </c>
      <c r="M38">
        <v>11</v>
      </c>
      <c r="N38" t="str">
        <f t="shared" si="10"/>
        <v>Ján Sámel</v>
      </c>
      <c r="O38" t="str">
        <f t="shared" si="11"/>
        <v>Žiar nad Hronom           Tubertíny</v>
      </c>
      <c r="S38">
        <f>'12 družstiev Pretek č. 3'!I26</f>
        <v>9</v>
      </c>
      <c r="T38" t="str">
        <f>'12 družstiev Pretek č. 3'!I25</f>
        <v>Peter Rošák</v>
      </c>
      <c r="U38" t="str">
        <f>'12 družstiev Pretek č. 3'!$B$25</f>
        <v>Vranov nad Topľou   Tubertíny</v>
      </c>
      <c r="V38">
        <v>11</v>
      </c>
      <c r="W38" t="str">
        <f t="shared" si="12"/>
        <v>Ervín Rendek</v>
      </c>
      <c r="X38" t="str">
        <f t="shared" si="13"/>
        <v>Žiar nad Hronom           Tubertíny</v>
      </c>
      <c r="AB38">
        <f>'12 družstiev Pretek č. 3'!L26</f>
        <v>4</v>
      </c>
      <c r="AC38" t="str">
        <f>'12 družstiev Pretek č. 3'!L25</f>
        <v>Martin Rašek</v>
      </c>
      <c r="AD38" t="str">
        <f>'12 družstiev Pretek č. 3'!$B$25</f>
        <v>Vranov nad Topľou   Tubertíny</v>
      </c>
      <c r="AE38">
        <v>11</v>
      </c>
      <c r="AF38" t="str">
        <f t="shared" si="14"/>
        <v>Stanislav Bačík</v>
      </c>
      <c r="AG38" t="str">
        <f t="shared" si="15"/>
        <v>Šahy</v>
      </c>
    </row>
    <row r="39" spans="1:33" x14ac:dyDescent="0.2">
      <c r="A39">
        <f>'12 družstiev Pretek č. 3'!C28</f>
        <v>3</v>
      </c>
      <c r="B39" t="str">
        <f>'12 družstiev Pretek č. 3'!C27</f>
        <v>Miloslav Finďo</v>
      </c>
      <c r="C39" t="str">
        <f>'12 družstiev Pretek č. 3'!$B$27</f>
        <v>Žiar nad Hronom           Tubertíny</v>
      </c>
      <c r="D39">
        <v>12</v>
      </c>
      <c r="E39" t="str">
        <f t="shared" si="8"/>
        <v>Ľubomír Dzuro</v>
      </c>
      <c r="F39" t="str">
        <f t="shared" si="9"/>
        <v>Michalovce</v>
      </c>
      <c r="J39">
        <f>'12 družstiev Pretek č. 3'!F28</f>
        <v>11</v>
      </c>
      <c r="K39" t="str">
        <f>'12 družstiev Pretek č. 3'!F27</f>
        <v>Ján Sámel</v>
      </c>
      <c r="L39" t="str">
        <f>'12 družstiev Pretek č. 3'!$B$27</f>
        <v>Žiar nad Hronom           Tubertíny</v>
      </c>
      <c r="M39">
        <v>12</v>
      </c>
      <c r="N39" t="str">
        <f t="shared" si="10"/>
        <v>Miroslav Boháč</v>
      </c>
      <c r="O39" t="str">
        <f t="shared" si="11"/>
        <v>Vranov nad Topľou   Tubertíny</v>
      </c>
      <c r="S39">
        <f>'12 družstiev Pretek č. 3'!I28</f>
        <v>11</v>
      </c>
      <c r="T39" t="str">
        <f>'12 družstiev Pretek č. 3'!I27</f>
        <v>Ervín Rendek</v>
      </c>
      <c r="U39" t="str">
        <f>'12 družstiev Pretek č. 3'!$B$27</f>
        <v>Žiar nad Hronom           Tubertíny</v>
      </c>
      <c r="V39">
        <v>12</v>
      </c>
      <c r="W39" t="str">
        <f t="shared" si="12"/>
        <v>Radoslav Rolík</v>
      </c>
      <c r="X39" t="str">
        <f t="shared" si="13"/>
        <v>Prešov                        Colmic</v>
      </c>
      <c r="AB39">
        <f>'12 družstiev Pretek č. 3'!L28</f>
        <v>1</v>
      </c>
      <c r="AC39" t="str">
        <f>'12 družstiev Pretek č. 3'!L27</f>
        <v>Tomáš Mindák</v>
      </c>
      <c r="AD39" t="str">
        <f>'12 družstiev Pretek č. 3'!$B$27</f>
        <v>Žiar nad Hronom           Tubertíny</v>
      </c>
      <c r="AE39">
        <v>12</v>
      </c>
      <c r="AF39" t="str">
        <f t="shared" si="14"/>
        <v>Juraj Líška</v>
      </c>
      <c r="AG39" t="str">
        <f t="shared" si="15"/>
        <v>Turčianske Teplice</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I13" sqref="I13"/>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32" t="s">
        <v>65</v>
      </c>
      <c r="C1" s="232"/>
      <c r="D1" s="232"/>
      <c r="E1" s="232"/>
      <c r="F1" s="232"/>
      <c r="G1" s="233"/>
      <c r="H1" s="78"/>
      <c r="J1" s="82"/>
      <c r="K1" s="232" t="s">
        <v>67</v>
      </c>
      <c r="L1" s="232"/>
      <c r="M1" s="232"/>
      <c r="N1" s="232"/>
      <c r="O1" s="232"/>
      <c r="P1" s="233"/>
      <c r="Q1" s="78"/>
      <c r="S1" s="82"/>
      <c r="T1" s="232" t="s">
        <v>68</v>
      </c>
      <c r="U1" s="232"/>
      <c r="V1" s="232"/>
      <c r="W1" s="232"/>
      <c r="X1" s="232"/>
      <c r="Y1" s="233"/>
      <c r="Z1" s="78"/>
      <c r="AB1" s="82"/>
      <c r="AC1" s="232" t="s">
        <v>69</v>
      </c>
      <c r="AD1" s="232"/>
      <c r="AE1" s="232"/>
      <c r="AF1" s="232"/>
      <c r="AG1" s="232"/>
      <c r="AH1" s="233"/>
    </row>
    <row r="2" spans="1:34" ht="45" customHeight="1" thickBot="1" x14ac:dyDescent="0.25">
      <c r="A2" s="83"/>
      <c r="B2" s="234" t="str">
        <f xml:space="preserve">  '12 družstiev Pretek č. 4'!$C$1</f>
        <v xml:space="preserve">Miesto preteku: </v>
      </c>
      <c r="C2" s="234"/>
      <c r="D2" s="234"/>
      <c r="E2" s="228" t="str">
        <f>'12 družstiev Pretek č. 4'!$J$1</f>
        <v xml:space="preserve">Dátum :  </v>
      </c>
      <c r="F2" s="228"/>
      <c r="G2" s="229"/>
      <c r="H2" s="84"/>
      <c r="J2" s="83"/>
      <c r="K2" s="234" t="str">
        <f xml:space="preserve">  '12 družstiev Pretek č. 4'!$C$1</f>
        <v xml:space="preserve">Miesto preteku: </v>
      </c>
      <c r="L2" s="234"/>
      <c r="M2" s="234"/>
      <c r="N2" s="228" t="str">
        <f>'12 družstiev Pretek č. 4'!$J$1</f>
        <v xml:space="preserve">Dátum :  </v>
      </c>
      <c r="O2" s="228"/>
      <c r="P2" s="229"/>
      <c r="Q2" s="84"/>
      <c r="S2" s="83"/>
      <c r="T2" s="234" t="str">
        <f xml:space="preserve">  '12 družstiev Pretek č. 4'!$C$1</f>
        <v xml:space="preserve">Miesto preteku: </v>
      </c>
      <c r="U2" s="234"/>
      <c r="V2" s="234"/>
      <c r="W2" s="228" t="str">
        <f>'12 družstiev Pretek č. 4'!$J$1</f>
        <v xml:space="preserve">Dátum :  </v>
      </c>
      <c r="X2" s="228"/>
      <c r="Y2" s="229"/>
      <c r="Z2" s="84"/>
      <c r="AB2" s="83"/>
      <c r="AC2" s="234" t="str">
        <f xml:space="preserve">  '12 družstiev Pretek č. 4'!$C$1</f>
        <v xml:space="preserve">Miesto preteku: </v>
      </c>
      <c r="AD2" s="234"/>
      <c r="AE2" s="234"/>
      <c r="AF2" s="228" t="str">
        <f>'12 družstiev Pretek č. 4'!$J$1</f>
        <v xml:space="preserve">Dátum :  </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1.5" customHeight="1" thickTop="1" x14ac:dyDescent="0.3">
      <c r="A4" s="90">
        <v>1</v>
      </c>
      <c r="B4" s="235" t="str">
        <f t="shared" ref="B4:B15" si="0">E28</f>
        <v>Ján Nagy</v>
      </c>
      <c r="C4" s="236"/>
      <c r="D4" s="91" t="str">
        <f t="shared" ref="D4:D15" si="1">F28</f>
        <v>Nové Zámky</v>
      </c>
      <c r="E4" s="92"/>
      <c r="F4" s="92"/>
      <c r="G4" s="93"/>
      <c r="H4" s="8"/>
      <c r="J4" s="90">
        <v>1</v>
      </c>
      <c r="K4" s="235" t="str">
        <f t="shared" ref="K4:K15" si="2">N28</f>
        <v>Martin Rašek</v>
      </c>
      <c r="L4" s="236"/>
      <c r="M4" s="91" t="str">
        <f t="shared" ref="M4:M15" si="3">O28</f>
        <v>Vranov nad Topľou   Tubertíny</v>
      </c>
      <c r="N4" s="92"/>
      <c r="O4" s="92"/>
      <c r="P4" s="93"/>
      <c r="Q4" s="8"/>
      <c r="S4" s="90">
        <v>1</v>
      </c>
      <c r="T4" s="235" t="str">
        <f t="shared" ref="T4:T15" si="4">W28</f>
        <v>Ľuboš Tanaši</v>
      </c>
      <c r="U4" s="236"/>
      <c r="V4" s="91" t="str">
        <f t="shared" ref="V4:V15" si="5">X28</f>
        <v>Šahy</v>
      </c>
      <c r="W4" s="92"/>
      <c r="X4" s="92"/>
      <c r="Y4" s="93"/>
      <c r="Z4" s="8"/>
      <c r="AB4" s="90">
        <v>1</v>
      </c>
      <c r="AC4" s="235" t="str">
        <f t="shared" ref="AC4:AC15" si="6">AF28</f>
        <v>Roman Radil</v>
      </c>
      <c r="AD4" s="236"/>
      <c r="AE4" s="91" t="str">
        <f t="shared" ref="AE4:AE15" si="7">AG28</f>
        <v>Trenčín                          ŠKP Trenčín</v>
      </c>
      <c r="AF4" s="92"/>
      <c r="AG4" s="92"/>
      <c r="AH4" s="93"/>
    </row>
    <row r="5" spans="1:34" ht="31.5" customHeight="1" x14ac:dyDescent="0.3">
      <c r="A5" s="94">
        <v>2</v>
      </c>
      <c r="B5" s="237" t="str">
        <f t="shared" si="0"/>
        <v>Gabriel Vajsábel</v>
      </c>
      <c r="C5" s="238"/>
      <c r="D5" s="95" t="str">
        <f t="shared" si="1"/>
        <v>Trnava  A                           Mivardi</v>
      </c>
      <c r="E5" s="96"/>
      <c r="F5" s="96"/>
      <c r="G5" s="97"/>
      <c r="H5" s="8"/>
      <c r="J5" s="94">
        <v>2</v>
      </c>
      <c r="K5" s="237" t="str">
        <f t="shared" si="2"/>
        <v>Juraj Líška</v>
      </c>
      <c r="L5" s="238"/>
      <c r="M5" s="95" t="str">
        <f t="shared" si="3"/>
        <v>Turčianske Teplice</v>
      </c>
      <c r="N5" s="96"/>
      <c r="O5" s="96"/>
      <c r="P5" s="97"/>
      <c r="Q5" s="8"/>
      <c r="S5" s="94">
        <v>2</v>
      </c>
      <c r="T5" s="237" t="str">
        <f t="shared" si="4"/>
        <v>Miloslav Finďo</v>
      </c>
      <c r="U5" s="238"/>
      <c r="V5" s="95" t="str">
        <f t="shared" si="5"/>
        <v>Žiar nad Hronom           Tubertíny</v>
      </c>
      <c r="W5" s="96"/>
      <c r="X5" s="96"/>
      <c r="Y5" s="97"/>
      <c r="Z5" s="8"/>
      <c r="AB5" s="94">
        <v>2</v>
      </c>
      <c r="AC5" s="237" t="str">
        <f t="shared" si="6"/>
        <v>Erik Báťa</v>
      </c>
      <c r="AD5" s="238"/>
      <c r="AE5" s="95" t="str">
        <f t="shared" si="7"/>
        <v>Považská Bystrica         Sensas</v>
      </c>
      <c r="AF5" s="96"/>
      <c r="AG5" s="96"/>
      <c r="AH5" s="97"/>
    </row>
    <row r="6" spans="1:34" ht="31.5" customHeight="1" x14ac:dyDescent="0.3">
      <c r="A6" s="94">
        <v>3</v>
      </c>
      <c r="B6" s="237" t="str">
        <f t="shared" si="0"/>
        <v>Rastislav Dudr st.</v>
      </c>
      <c r="C6" s="238"/>
      <c r="D6" s="95" t="str">
        <f t="shared" si="1"/>
        <v>Považská Bystrica         Sensas</v>
      </c>
      <c r="E6" s="96"/>
      <c r="F6" s="96"/>
      <c r="G6" s="97"/>
      <c r="H6" s="8"/>
      <c r="J6" s="94">
        <v>3</v>
      </c>
      <c r="K6" s="237" t="str">
        <f t="shared" si="2"/>
        <v>Michal Čampiš</v>
      </c>
      <c r="L6" s="238"/>
      <c r="M6" s="95" t="str">
        <f t="shared" si="3"/>
        <v>Trenčín                          ŠKP Trenčín</v>
      </c>
      <c r="N6" s="96"/>
      <c r="O6" s="96"/>
      <c r="P6" s="97"/>
      <c r="Q6" s="8"/>
      <c r="S6" s="94">
        <v>3</v>
      </c>
      <c r="T6" s="237" t="str">
        <f t="shared" si="4"/>
        <v>Patrik Gargalík</v>
      </c>
      <c r="U6" s="238"/>
      <c r="V6" s="95" t="str">
        <f t="shared" si="5"/>
        <v>Trenčín                          ŠKP Trenčín</v>
      </c>
      <c r="W6" s="96"/>
      <c r="X6" s="96"/>
      <c r="Y6" s="97"/>
      <c r="Z6" s="8"/>
      <c r="AB6" s="94">
        <v>3</v>
      </c>
      <c r="AC6" s="237" t="str">
        <f t="shared" si="6"/>
        <v>Tomáš Mindák</v>
      </c>
      <c r="AD6" s="238"/>
      <c r="AE6" s="95" t="str">
        <f t="shared" si="7"/>
        <v>Žiar nad Hronom           Tubertíny</v>
      </c>
      <c r="AF6" s="96"/>
      <c r="AG6" s="96"/>
      <c r="AH6" s="97"/>
    </row>
    <row r="7" spans="1:34" ht="31.5" customHeight="1" x14ac:dyDescent="0.3">
      <c r="A7" s="94">
        <v>4</v>
      </c>
      <c r="B7" s="237" t="str">
        <f t="shared" si="0"/>
        <v>Peter Vajda</v>
      </c>
      <c r="C7" s="238"/>
      <c r="D7" s="95" t="str">
        <f t="shared" si="1"/>
        <v>Michalovce</v>
      </c>
      <c r="E7" s="96"/>
      <c r="F7" s="96"/>
      <c r="G7" s="97"/>
      <c r="H7" s="8"/>
      <c r="J7" s="94">
        <v>4</v>
      </c>
      <c r="K7" s="237" t="str">
        <f t="shared" si="2"/>
        <v>Jozef Kaštely</v>
      </c>
      <c r="L7" s="238"/>
      <c r="M7" s="95" t="str">
        <f t="shared" si="3"/>
        <v>Michalovce</v>
      </c>
      <c r="N7" s="96"/>
      <c r="O7" s="96"/>
      <c r="P7" s="97"/>
      <c r="Q7" s="8"/>
      <c r="S7" s="94">
        <v>4</v>
      </c>
      <c r="T7" s="237" t="str">
        <f t="shared" si="4"/>
        <v>Peter Rošák</v>
      </c>
      <c r="U7" s="238"/>
      <c r="V7" s="95" t="str">
        <f t="shared" si="5"/>
        <v>Vranov nad Topľou   Tubertíny</v>
      </c>
      <c r="W7" s="96"/>
      <c r="X7" s="96"/>
      <c r="Y7" s="97"/>
      <c r="Z7" s="8"/>
      <c r="AB7" s="94">
        <v>4</v>
      </c>
      <c r="AC7" s="237" t="str">
        <f t="shared" si="6"/>
        <v>Stanislav Bačík</v>
      </c>
      <c r="AD7" s="238"/>
      <c r="AE7" s="95" t="str">
        <f t="shared" si="7"/>
        <v>Šahy</v>
      </c>
      <c r="AF7" s="96"/>
      <c r="AG7" s="96"/>
      <c r="AH7" s="97"/>
    </row>
    <row r="8" spans="1:34" ht="31.5" customHeight="1" x14ac:dyDescent="0.3">
      <c r="A8" s="94">
        <v>5</v>
      </c>
      <c r="B8" s="237" t="str">
        <f t="shared" si="0"/>
        <v>František Mészaroš</v>
      </c>
      <c r="C8" s="238"/>
      <c r="D8" s="95" t="str">
        <f t="shared" si="1"/>
        <v>Komárno                    Bartal Mix</v>
      </c>
      <c r="E8" s="96"/>
      <c r="F8" s="96"/>
      <c r="G8" s="97"/>
      <c r="H8" s="8"/>
      <c r="J8" s="94">
        <v>5</v>
      </c>
      <c r="K8" s="237" t="str">
        <f t="shared" si="2"/>
        <v>Ján Sámel</v>
      </c>
      <c r="L8" s="238"/>
      <c r="M8" s="95" t="str">
        <f t="shared" si="3"/>
        <v>Žiar nad Hronom           Tubertíny</v>
      </c>
      <c r="N8" s="96"/>
      <c r="O8" s="96"/>
      <c r="P8" s="97"/>
      <c r="Q8" s="8"/>
      <c r="S8" s="94">
        <v>5</v>
      </c>
      <c r="T8" s="237" t="str">
        <f t="shared" si="4"/>
        <v>Andrej Seman</v>
      </c>
      <c r="U8" s="238"/>
      <c r="V8" s="95" t="str">
        <f t="shared" si="5"/>
        <v>Michalovce</v>
      </c>
      <c r="W8" s="96"/>
      <c r="X8" s="96"/>
      <c r="Y8" s="97"/>
      <c r="Z8" s="8"/>
      <c r="AB8" s="94">
        <v>5</v>
      </c>
      <c r="AC8" s="237" t="str">
        <f t="shared" si="6"/>
        <v>Martin Pavlík</v>
      </c>
      <c r="AD8" s="238"/>
      <c r="AE8" s="95" t="str">
        <f t="shared" si="7"/>
        <v>Turčianske Teplice</v>
      </c>
      <c r="AF8" s="96"/>
      <c r="AG8" s="96"/>
      <c r="AH8" s="97"/>
    </row>
    <row r="9" spans="1:34" ht="31.5" customHeight="1" x14ac:dyDescent="0.3">
      <c r="A9" s="94">
        <v>6</v>
      </c>
      <c r="B9" s="237" t="str">
        <f t="shared" si="0"/>
        <v>Branislav Oslanec</v>
      </c>
      <c r="C9" s="238"/>
      <c r="D9" s="95" t="str">
        <f t="shared" si="1"/>
        <v>Trenčín                          ŠKP Trenčín</v>
      </c>
      <c r="E9" s="96"/>
      <c r="F9" s="98"/>
      <c r="G9" s="97"/>
      <c r="H9" s="8"/>
      <c r="J9" s="94">
        <v>6</v>
      </c>
      <c r="K9" s="237" t="str">
        <f t="shared" si="2"/>
        <v>Miroslav Santus</v>
      </c>
      <c r="L9" s="238"/>
      <c r="M9" s="95" t="str">
        <f t="shared" si="3"/>
        <v>Považská Bystrica         Sensas</v>
      </c>
      <c r="N9" s="96"/>
      <c r="O9" s="98"/>
      <c r="P9" s="97"/>
      <c r="Q9" s="8"/>
      <c r="S9" s="94">
        <v>6</v>
      </c>
      <c r="T9" s="237" t="str">
        <f t="shared" si="4"/>
        <v>Radoslav Rolík</v>
      </c>
      <c r="U9" s="238"/>
      <c r="V9" s="95" t="str">
        <f t="shared" si="5"/>
        <v>Prešov                        Colmic</v>
      </c>
      <c r="W9" s="96"/>
      <c r="X9" s="98"/>
      <c r="Y9" s="97"/>
      <c r="Z9" s="8"/>
      <c r="AB9" s="94">
        <v>6</v>
      </c>
      <c r="AC9" s="237" t="str">
        <f t="shared" si="6"/>
        <v>Miroslav Boháč</v>
      </c>
      <c r="AD9" s="238"/>
      <c r="AE9" s="95" t="str">
        <f t="shared" si="7"/>
        <v>Vranov nad Topľou   Tubertíny</v>
      </c>
      <c r="AF9" s="96"/>
      <c r="AG9" s="98"/>
      <c r="AH9" s="97"/>
    </row>
    <row r="10" spans="1:34" ht="31.5" customHeight="1" x14ac:dyDescent="0.3">
      <c r="A10" s="94">
        <v>7</v>
      </c>
      <c r="B10" s="237" t="str">
        <f t="shared" si="0"/>
        <v>Michal Petruš</v>
      </c>
      <c r="C10" s="238"/>
      <c r="D10" s="95" t="str">
        <f t="shared" si="1"/>
        <v>Turčianske Teplice</v>
      </c>
      <c r="E10" s="96"/>
      <c r="F10" s="96"/>
      <c r="G10" s="97"/>
      <c r="H10" s="8"/>
      <c r="J10" s="94">
        <v>7</v>
      </c>
      <c r="K10" s="237" t="str">
        <f t="shared" si="2"/>
        <v>Roman Baranček</v>
      </c>
      <c r="L10" s="238"/>
      <c r="M10" s="95" t="str">
        <f t="shared" si="3"/>
        <v>Komárno                    Bartal Mix</v>
      </c>
      <c r="N10" s="96"/>
      <c r="O10" s="96"/>
      <c r="P10" s="97"/>
      <c r="Q10" s="8"/>
      <c r="S10" s="94">
        <v>7</v>
      </c>
      <c r="T10" s="237" t="str">
        <f t="shared" si="4"/>
        <v>Zoltán Mészáros</v>
      </c>
      <c r="U10" s="238"/>
      <c r="V10" s="95" t="str">
        <f t="shared" si="5"/>
        <v>Nové Zámky</v>
      </c>
      <c r="W10" s="96"/>
      <c r="X10" s="96"/>
      <c r="Y10" s="97"/>
      <c r="Z10" s="8"/>
      <c r="AB10" s="94">
        <v>7</v>
      </c>
      <c r="AC10" s="237" t="str">
        <f t="shared" si="6"/>
        <v>Imrich Nagy</v>
      </c>
      <c r="AD10" s="238"/>
      <c r="AE10" s="95" t="str">
        <f t="shared" si="7"/>
        <v>Dunajská Streda -            Mivardi team</v>
      </c>
      <c r="AF10" s="96"/>
      <c r="AG10" s="96"/>
      <c r="AH10" s="97"/>
    </row>
    <row r="11" spans="1:34" ht="31.5" customHeight="1" x14ac:dyDescent="0.3">
      <c r="A11" s="94">
        <v>8</v>
      </c>
      <c r="B11" s="237" t="str">
        <f t="shared" si="0"/>
        <v xml:space="preserve">Ján Hittmár </v>
      </c>
      <c r="C11" s="238"/>
      <c r="D11" s="95" t="str">
        <f t="shared" si="1"/>
        <v>Vranov nad Topľou   Tubertíny</v>
      </c>
      <c r="E11" s="96"/>
      <c r="F11" s="96"/>
      <c r="G11" s="97"/>
      <c r="H11" s="8"/>
      <c r="J11" s="94">
        <v>8</v>
      </c>
      <c r="K11" s="237" t="str">
        <f t="shared" si="2"/>
        <v>Ondrej Staňo</v>
      </c>
      <c r="L11" s="238"/>
      <c r="M11" s="95" t="str">
        <f t="shared" si="3"/>
        <v>Šahy</v>
      </c>
      <c r="N11" s="96"/>
      <c r="O11" s="96"/>
      <c r="P11" s="97"/>
      <c r="Q11" s="8"/>
      <c r="S11" s="94">
        <v>8</v>
      </c>
      <c r="T11" s="237" t="str">
        <f t="shared" si="4"/>
        <v>Ľuboš Krupička</v>
      </c>
      <c r="U11" s="238"/>
      <c r="V11" s="95" t="str">
        <f t="shared" si="5"/>
        <v>Považská Bystrica         Sensas</v>
      </c>
      <c r="W11" s="96"/>
      <c r="X11" s="96"/>
      <c r="Y11" s="97"/>
      <c r="Z11" s="8"/>
      <c r="AB11" s="94">
        <v>8</v>
      </c>
      <c r="AC11" s="237" t="str">
        <f t="shared" si="6"/>
        <v>Sándor Sági</v>
      </c>
      <c r="AD11" s="238"/>
      <c r="AE11" s="95" t="str">
        <f t="shared" si="7"/>
        <v>Nové Zámky</v>
      </c>
      <c r="AF11" s="96"/>
      <c r="AG11" s="96"/>
      <c r="AH11" s="97"/>
    </row>
    <row r="12" spans="1:34" ht="31.5" customHeight="1" x14ac:dyDescent="0.3">
      <c r="A12" s="94">
        <v>9</v>
      </c>
      <c r="B12" s="237" t="str">
        <f t="shared" si="0"/>
        <v>Lee Clarke</v>
      </c>
      <c r="C12" s="238"/>
      <c r="D12" s="95" t="str">
        <f t="shared" si="1"/>
        <v>Prešov                        Colmic</v>
      </c>
      <c r="E12" s="96"/>
      <c r="F12" s="96"/>
      <c r="G12" s="97"/>
      <c r="H12" s="8"/>
      <c r="J12" s="94">
        <v>9</v>
      </c>
      <c r="K12" s="237" t="str">
        <f t="shared" si="2"/>
        <v>Peter Mišo</v>
      </c>
      <c r="L12" s="238"/>
      <c r="M12" s="95" t="str">
        <f t="shared" si="3"/>
        <v>Trnava  A                           Mivardi</v>
      </c>
      <c r="N12" s="96"/>
      <c r="O12" s="96"/>
      <c r="P12" s="97"/>
      <c r="Q12" s="8"/>
      <c r="S12" s="94">
        <v>9</v>
      </c>
      <c r="T12" s="237" t="str">
        <f t="shared" si="4"/>
        <v>Peter Ardan</v>
      </c>
      <c r="U12" s="238"/>
      <c r="V12" s="95" t="str">
        <f t="shared" si="5"/>
        <v>Trnava  A                           Mivardi</v>
      </c>
      <c r="W12" s="96"/>
      <c r="X12" s="96"/>
      <c r="Y12" s="97"/>
      <c r="Z12" s="8"/>
      <c r="AB12" s="94">
        <v>9</v>
      </c>
      <c r="AC12" s="237" t="str">
        <f t="shared" si="6"/>
        <v>Martin Lipka</v>
      </c>
      <c r="AD12" s="238"/>
      <c r="AE12" s="95" t="str">
        <f t="shared" si="7"/>
        <v>Trnava  A                           Mivardi</v>
      </c>
      <c r="AF12" s="96"/>
      <c r="AG12" s="96"/>
      <c r="AH12" s="97"/>
    </row>
    <row r="13" spans="1:34" ht="31.5" customHeight="1" x14ac:dyDescent="0.3">
      <c r="A13" s="94">
        <v>10</v>
      </c>
      <c r="B13" s="237" t="str">
        <f t="shared" si="0"/>
        <v>Igor Holeček</v>
      </c>
      <c r="C13" s="238"/>
      <c r="D13" s="95" t="str">
        <f t="shared" si="1"/>
        <v>Dunajská Streda -            Mivardi team</v>
      </c>
      <c r="E13" s="96"/>
      <c r="F13" s="96"/>
      <c r="G13" s="97"/>
      <c r="H13" s="8"/>
      <c r="J13" s="94">
        <v>10</v>
      </c>
      <c r="K13" s="237" t="str">
        <f t="shared" si="2"/>
        <v>Ladislav  Lenárd</v>
      </c>
      <c r="L13" s="238"/>
      <c r="M13" s="95" t="str">
        <f t="shared" si="3"/>
        <v>Nové Zámky</v>
      </c>
      <c r="N13" s="96"/>
      <c r="O13" s="96"/>
      <c r="P13" s="97"/>
      <c r="Q13" s="8"/>
      <c r="S13" s="94">
        <v>10</v>
      </c>
      <c r="T13" s="237" t="str">
        <f t="shared" si="4"/>
        <v>Peter Šejirman</v>
      </c>
      <c r="U13" s="238"/>
      <c r="V13" s="95" t="str">
        <f t="shared" si="5"/>
        <v>Komárno                    Bartal Mix</v>
      </c>
      <c r="W13" s="96"/>
      <c r="X13" s="96"/>
      <c r="Y13" s="97"/>
      <c r="Z13" s="8"/>
      <c r="AB13" s="94">
        <v>10</v>
      </c>
      <c r="AC13" s="237" t="str">
        <f t="shared" si="6"/>
        <v>Milan Kabát</v>
      </c>
      <c r="AD13" s="238"/>
      <c r="AE13" s="95" t="str">
        <f t="shared" si="7"/>
        <v>Komárno                    Bartal Mix</v>
      </c>
      <c r="AF13" s="96"/>
      <c r="AG13" s="96"/>
      <c r="AH13" s="97"/>
    </row>
    <row r="14" spans="1:34" ht="31.5" customHeight="1" x14ac:dyDescent="0.3">
      <c r="A14" s="94">
        <v>11</v>
      </c>
      <c r="B14" s="237" t="str">
        <f t="shared" si="0"/>
        <v>Tomáš Mráz</v>
      </c>
      <c r="C14" s="238"/>
      <c r="D14" s="95" t="str">
        <f t="shared" si="1"/>
        <v>Šahy</v>
      </c>
      <c r="E14" s="96"/>
      <c r="F14" s="96"/>
      <c r="G14" s="97"/>
      <c r="H14" s="8"/>
      <c r="J14" s="94">
        <v>11</v>
      </c>
      <c r="K14" s="237" t="str">
        <f t="shared" si="2"/>
        <v>Lukáš Kondík</v>
      </c>
      <c r="L14" s="238"/>
      <c r="M14" s="95" t="str">
        <f t="shared" si="3"/>
        <v>Prešov                        Colmic</v>
      </c>
      <c r="N14" s="96"/>
      <c r="O14" s="96"/>
      <c r="P14" s="97"/>
      <c r="Q14" s="8"/>
      <c r="S14" s="94">
        <v>11</v>
      </c>
      <c r="T14" s="237" t="str">
        <f t="shared" si="4"/>
        <v>Viliam Pikla</v>
      </c>
      <c r="U14" s="238"/>
      <c r="V14" s="95" t="str">
        <f t="shared" si="5"/>
        <v>Turčianske Teplice</v>
      </c>
      <c r="W14" s="96"/>
      <c r="X14" s="96"/>
      <c r="Y14" s="97"/>
      <c r="Z14" s="8"/>
      <c r="AB14" s="94">
        <v>11</v>
      </c>
      <c r="AC14" s="237" t="str">
        <f t="shared" si="6"/>
        <v>Michal Olejňák</v>
      </c>
      <c r="AD14" s="238"/>
      <c r="AE14" s="95" t="str">
        <f t="shared" si="7"/>
        <v>Prešov                        Colmic</v>
      </c>
      <c r="AF14" s="96"/>
      <c r="AG14" s="96"/>
      <c r="AH14" s="97"/>
    </row>
    <row r="15" spans="1:34" ht="31.5" customHeight="1" x14ac:dyDescent="0.3">
      <c r="A15" s="94">
        <v>12</v>
      </c>
      <c r="B15" s="237" t="str">
        <f t="shared" si="0"/>
        <v>Ervín Rendek</v>
      </c>
      <c r="C15" s="238"/>
      <c r="D15" s="95" t="str">
        <f t="shared" si="1"/>
        <v>Žiar nad Hronom           Tubertíny</v>
      </c>
      <c r="E15" s="96"/>
      <c r="F15" s="96"/>
      <c r="G15" s="97"/>
      <c r="H15" s="8"/>
      <c r="J15" s="94">
        <v>12</v>
      </c>
      <c r="K15" s="237" t="str">
        <f t="shared" si="2"/>
        <v>Roman Foret</v>
      </c>
      <c r="L15" s="238"/>
      <c r="M15" s="95" t="str">
        <f t="shared" si="3"/>
        <v>Dunajská Streda -            Mivardi team</v>
      </c>
      <c r="N15" s="96"/>
      <c r="O15" s="96"/>
      <c r="P15" s="97"/>
      <c r="Q15" s="8"/>
      <c r="S15" s="94">
        <v>12</v>
      </c>
      <c r="T15" s="237" t="str">
        <f t="shared" si="4"/>
        <v>František Mónosi</v>
      </c>
      <c r="U15" s="238"/>
      <c r="V15" s="95" t="str">
        <f t="shared" si="5"/>
        <v>Dunajská Streda -            Mivardi team</v>
      </c>
      <c r="W15" s="96"/>
      <c r="X15" s="96"/>
      <c r="Y15" s="97"/>
      <c r="Z15" s="8"/>
      <c r="AB15" s="94">
        <v>12</v>
      </c>
      <c r="AC15" s="237" t="str">
        <f t="shared" si="6"/>
        <v>Ľubomír Dzuro</v>
      </c>
      <c r="AD15" s="238"/>
      <c r="AE15" s="95" t="str">
        <f t="shared" si="7"/>
        <v>Michalovce</v>
      </c>
      <c r="AF15" s="96"/>
      <c r="AG15" s="96"/>
      <c r="AH15" s="97"/>
    </row>
    <row r="16" spans="1:34" ht="31.5"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4'!C6</f>
        <v>10</v>
      </c>
      <c r="B28" t="str">
        <f>'12 družstiev Pretek č. 4'!C5</f>
        <v>Igor Holeček</v>
      </c>
      <c r="C28" t="str">
        <f>'12 družstiev Pretek č. 4'!$B$5</f>
        <v>Dunajská Streda -            Mivardi team</v>
      </c>
      <c r="D28">
        <v>1</v>
      </c>
      <c r="E28" t="str">
        <f>VLOOKUP($D28,$A$28:$B$39,COLUMN($B$28:$B$39),0)</f>
        <v>Ján Nagy</v>
      </c>
      <c r="F28" t="str">
        <f>VLOOKUP($D28,$A$28:$C$39,COLUMN($C$28:$C$39),0)</f>
        <v>Nové Zámky</v>
      </c>
      <c r="J28">
        <f>'12 družstiev Pretek č. 4'!F6</f>
        <v>12</v>
      </c>
      <c r="K28" t="str">
        <f>'12 družstiev Pretek č. 4'!F5</f>
        <v>Roman Foret</v>
      </c>
      <c r="L28" t="str">
        <f>'12 družstiev Pretek č. 4'!$B$5</f>
        <v>Dunajská Streda -            Mivardi team</v>
      </c>
      <c r="M28">
        <v>1</v>
      </c>
      <c r="N28" t="str">
        <f>VLOOKUP($M28,$J$28:$K$39,COLUMN($B$28:$B$39),0)</f>
        <v>Martin Rašek</v>
      </c>
      <c r="O28" t="str">
        <f>VLOOKUP($M28,$J$28:$L$39,COLUMN($C$28:$C$39),0)</f>
        <v>Vranov nad Topľou   Tubertíny</v>
      </c>
      <c r="S28">
        <f>'12 družstiev Pretek č. 4'!I6</f>
        <v>12</v>
      </c>
      <c r="T28" t="str">
        <f>'12 družstiev Pretek č. 4'!I5</f>
        <v>František Mónosi</v>
      </c>
      <c r="U28" t="str">
        <f>'12 družstiev Pretek č. 4'!$B$5</f>
        <v>Dunajská Streda -            Mivardi team</v>
      </c>
      <c r="V28">
        <v>1</v>
      </c>
      <c r="W28" t="str">
        <f>VLOOKUP($V28,$S$28:$T$39,COLUMN($B$28:$B$39),0)</f>
        <v>Ľuboš Tanaši</v>
      </c>
      <c r="X28" t="str">
        <f>VLOOKUP($V28,$S$28:$U$39,COLUMN($C$28:$C$39),0)</f>
        <v>Šahy</v>
      </c>
      <c r="AB28">
        <f>'12 družstiev Pretek č. 4'!L6</f>
        <v>7</v>
      </c>
      <c r="AC28" t="str">
        <f>'12 družstiev Pretek č. 4'!L5</f>
        <v>Imrich Nagy</v>
      </c>
      <c r="AD28" t="str">
        <f>'12 družstiev Pretek č. 4'!$B$5</f>
        <v>Dunajská Streda -            Mivardi team</v>
      </c>
      <c r="AE28">
        <v>1</v>
      </c>
      <c r="AF28" t="str">
        <f>VLOOKUP($AE28,$AB$28:$AC$39,COLUMN($B$28:$B$39),0)</f>
        <v>Roman Radil</v>
      </c>
      <c r="AG28" t="str">
        <f>VLOOKUP($AE28,$AB$28:$AD$39,COLUMN($C$28:$C$39),0)</f>
        <v>Trenčín                          ŠKP Trenčín</v>
      </c>
    </row>
    <row r="29" spans="1:34" x14ac:dyDescent="0.2">
      <c r="A29">
        <f>'12 družstiev Pretek č. 4'!C8</f>
        <v>5</v>
      </c>
      <c r="B29" t="str">
        <f>'12 družstiev Pretek č. 4'!C7</f>
        <v>František Mészaroš</v>
      </c>
      <c r="C29" t="str">
        <f>'12 družstiev Pretek č. 4'!$B$7</f>
        <v>Komárno                    Bartal Mix</v>
      </c>
      <c r="D29">
        <v>2</v>
      </c>
      <c r="E29" t="str">
        <f t="shared" ref="E29:E39" si="8">VLOOKUP($D29,$A$28:$B$39,COLUMN($B$28:$B$39),0)</f>
        <v>Gabriel Vajsábel</v>
      </c>
      <c r="F29" t="str">
        <f t="shared" ref="F29:F39" si="9">VLOOKUP($D29,$A$28:$C$39,COLUMN($C$28:$C$39),0)</f>
        <v>Trnava  A                           Mivardi</v>
      </c>
      <c r="J29">
        <f>'12 družstiev Pretek č. 4'!F8</f>
        <v>7</v>
      </c>
      <c r="K29" t="str">
        <f>'12 družstiev Pretek č. 4'!F7</f>
        <v>Roman Baranček</v>
      </c>
      <c r="L29" t="str">
        <f>'12 družstiev Pretek č. 4'!$B$7</f>
        <v>Komárno                    Bartal Mix</v>
      </c>
      <c r="M29">
        <v>2</v>
      </c>
      <c r="N29" t="str">
        <f t="shared" ref="N29:N39" si="10">VLOOKUP($M29,$J$28:$K$39,COLUMN($B$28:$B$39),0)</f>
        <v>Juraj Líška</v>
      </c>
      <c r="O29" t="str">
        <f t="shared" ref="O29:O39" si="11">VLOOKUP($M29,$J$28:$L$39,COLUMN($C$28:$C$39),0)</f>
        <v>Turčianske Teplice</v>
      </c>
      <c r="S29">
        <f>'12 družstiev Pretek č. 4'!I8</f>
        <v>10</v>
      </c>
      <c r="T29" t="str">
        <f>'12 družstiev Pretek č. 4'!I7</f>
        <v>Peter Šejirman</v>
      </c>
      <c r="U29" t="str">
        <f>'12 družstiev Pretek č. 4'!$B$7</f>
        <v>Komárno                    Bartal Mix</v>
      </c>
      <c r="V29">
        <v>2</v>
      </c>
      <c r="W29" t="str">
        <f t="shared" ref="W29:W39" si="12">VLOOKUP($V29,$S$28:$T$39,COLUMN($B$28:$B$39),0)</f>
        <v>Miloslav Finďo</v>
      </c>
      <c r="X29" t="str">
        <f t="shared" ref="X29:X39" si="13">VLOOKUP($V29,$S$28:$U$39,COLUMN($C$28:$C$39),0)</f>
        <v>Žiar nad Hronom           Tubertíny</v>
      </c>
      <c r="AB29">
        <f>'12 družstiev Pretek č. 4'!L8</f>
        <v>10</v>
      </c>
      <c r="AC29" t="str">
        <f>'12 družstiev Pretek č. 4'!L7</f>
        <v>Milan Kabát</v>
      </c>
      <c r="AD29" t="str">
        <f>'12 družstiev Pretek č. 4'!$B$7</f>
        <v>Komárno                    Bartal Mix</v>
      </c>
      <c r="AE29">
        <v>2</v>
      </c>
      <c r="AF29" t="str">
        <f t="shared" ref="AF29:AF39" si="14">VLOOKUP($AE29,$AB$28:$AC$39,COLUMN($B$28:$B$39),0)</f>
        <v>Erik Báťa</v>
      </c>
      <c r="AG29" t="str">
        <f t="shared" ref="AG29:AG39" si="15">VLOOKUP($AE29,$AB$28:$AD$39,COLUMN($C$28:$C$39),0)</f>
        <v>Považská Bystrica         Sensas</v>
      </c>
    </row>
    <row r="30" spans="1:34" x14ac:dyDescent="0.2">
      <c r="A30">
        <f>'12 družstiev Pretek č. 4'!C10</f>
        <v>4</v>
      </c>
      <c r="B30" t="str">
        <f>'12 družstiev Pretek č. 4'!C9</f>
        <v>Peter Vajda</v>
      </c>
      <c r="C30" t="str">
        <f>'12 družstiev Pretek č. 4'!$B$9</f>
        <v>Michalovce</v>
      </c>
      <c r="D30">
        <v>3</v>
      </c>
      <c r="E30" t="str">
        <f t="shared" si="8"/>
        <v>Rastislav Dudr st.</v>
      </c>
      <c r="F30" t="str">
        <f t="shared" si="9"/>
        <v>Považská Bystrica         Sensas</v>
      </c>
      <c r="J30">
        <f>'12 družstiev Pretek č. 4'!F10</f>
        <v>4</v>
      </c>
      <c r="K30" t="str">
        <f>'12 družstiev Pretek č. 4'!F9</f>
        <v>Jozef Kaštely</v>
      </c>
      <c r="L30" t="str">
        <f>'12 družstiev Pretek č. 4'!$B$9</f>
        <v>Michalovce</v>
      </c>
      <c r="M30">
        <v>3</v>
      </c>
      <c r="N30" t="str">
        <f t="shared" si="10"/>
        <v>Michal Čampiš</v>
      </c>
      <c r="O30" t="str">
        <f t="shared" si="11"/>
        <v>Trenčín                          ŠKP Trenčín</v>
      </c>
      <c r="S30">
        <f>'12 družstiev Pretek č. 4'!I10</f>
        <v>5</v>
      </c>
      <c r="T30" t="str">
        <f>'12 družstiev Pretek č. 4'!I9</f>
        <v>Andrej Seman</v>
      </c>
      <c r="U30" t="str">
        <f>'12 družstiev Pretek č. 4'!$B$9</f>
        <v>Michalovce</v>
      </c>
      <c r="V30">
        <v>3</v>
      </c>
      <c r="W30" t="str">
        <f t="shared" si="12"/>
        <v>Patrik Gargalík</v>
      </c>
      <c r="X30" t="str">
        <f t="shared" si="13"/>
        <v>Trenčín                          ŠKP Trenčín</v>
      </c>
      <c r="AB30">
        <f>'12 družstiev Pretek č. 4'!L10</f>
        <v>12</v>
      </c>
      <c r="AC30" t="str">
        <f>'12 družstiev Pretek č. 4'!L9</f>
        <v>Ľubomír Dzuro</v>
      </c>
      <c r="AD30" t="str">
        <f>'12 družstiev Pretek č. 4'!$B$9</f>
        <v>Michalovce</v>
      </c>
      <c r="AE30">
        <v>3</v>
      </c>
      <c r="AF30" t="str">
        <f t="shared" si="14"/>
        <v>Tomáš Mindák</v>
      </c>
      <c r="AG30" t="str">
        <f t="shared" si="15"/>
        <v>Žiar nad Hronom           Tubertíny</v>
      </c>
    </row>
    <row r="31" spans="1:34" x14ac:dyDescent="0.2">
      <c r="A31">
        <f>'12 družstiev Pretek č. 4'!C12</f>
        <v>1</v>
      </c>
      <c r="B31" t="str">
        <f>'12 družstiev Pretek č. 4'!C11</f>
        <v>Ján Nagy</v>
      </c>
      <c r="C31" t="str">
        <f>'12 družstiev Pretek č. 4'!$B$11</f>
        <v>Nové Zámky</v>
      </c>
      <c r="D31">
        <v>4</v>
      </c>
      <c r="E31" t="str">
        <f t="shared" si="8"/>
        <v>Peter Vajda</v>
      </c>
      <c r="F31" t="str">
        <f t="shared" si="9"/>
        <v>Michalovce</v>
      </c>
      <c r="J31">
        <f>'12 družstiev Pretek č. 4'!F12</f>
        <v>10</v>
      </c>
      <c r="K31" t="str">
        <f>'12 družstiev Pretek č. 4'!F11</f>
        <v>Ladislav  Lenárd</v>
      </c>
      <c r="L31" t="str">
        <f>'12 družstiev Pretek č. 4'!$B$11</f>
        <v>Nové Zámky</v>
      </c>
      <c r="M31">
        <v>4</v>
      </c>
      <c r="N31" t="str">
        <f t="shared" si="10"/>
        <v>Jozef Kaštely</v>
      </c>
      <c r="O31" t="str">
        <f t="shared" si="11"/>
        <v>Michalovce</v>
      </c>
      <c r="S31">
        <f>'12 družstiev Pretek č. 4'!I12</f>
        <v>7</v>
      </c>
      <c r="T31" t="str">
        <f>'12 družstiev Pretek č. 4'!I11</f>
        <v>Zoltán Mészáros</v>
      </c>
      <c r="U31" t="str">
        <f>'12 družstiev Pretek č. 4'!$B$11</f>
        <v>Nové Zámky</v>
      </c>
      <c r="V31">
        <v>4</v>
      </c>
      <c r="W31" t="str">
        <f t="shared" si="12"/>
        <v>Peter Rošák</v>
      </c>
      <c r="X31" t="str">
        <f t="shared" si="13"/>
        <v>Vranov nad Topľou   Tubertíny</v>
      </c>
      <c r="AB31">
        <f>'12 družstiev Pretek č. 4'!L12</f>
        <v>8</v>
      </c>
      <c r="AC31" t="str">
        <f>'12 družstiev Pretek č. 4'!L11</f>
        <v>Sándor Sági</v>
      </c>
      <c r="AD31" t="str">
        <f>'12 družstiev Pretek č. 4'!$B$11</f>
        <v>Nové Zámky</v>
      </c>
      <c r="AE31">
        <v>4</v>
      </c>
      <c r="AF31" t="str">
        <f t="shared" si="14"/>
        <v>Stanislav Bačík</v>
      </c>
      <c r="AG31" t="str">
        <f t="shared" si="15"/>
        <v>Šahy</v>
      </c>
    </row>
    <row r="32" spans="1:34" x14ac:dyDescent="0.2">
      <c r="A32">
        <f>'12 družstiev Pretek č. 4'!C14</f>
        <v>3</v>
      </c>
      <c r="B32" t="str">
        <f>'12 družstiev Pretek č. 4'!C13</f>
        <v>Rastislav Dudr st.</v>
      </c>
      <c r="C32" t="str">
        <f>'12 družstiev Pretek č. 4'!$B$13</f>
        <v>Považská Bystrica         Sensas</v>
      </c>
      <c r="D32">
        <v>5</v>
      </c>
      <c r="E32" t="str">
        <f t="shared" si="8"/>
        <v>František Mészaroš</v>
      </c>
      <c r="F32" t="str">
        <f t="shared" si="9"/>
        <v>Komárno                    Bartal Mix</v>
      </c>
      <c r="J32">
        <f>'12 družstiev Pretek č. 4'!F14</f>
        <v>6</v>
      </c>
      <c r="K32" t="str">
        <f>'12 družstiev Pretek č. 4'!F13</f>
        <v>Miroslav Santus</v>
      </c>
      <c r="L32" t="str">
        <f>'12 družstiev Pretek č. 4'!$B$13</f>
        <v>Považská Bystrica         Sensas</v>
      </c>
      <c r="M32">
        <v>5</v>
      </c>
      <c r="N32" t="str">
        <f t="shared" si="10"/>
        <v>Ján Sámel</v>
      </c>
      <c r="O32" t="str">
        <f t="shared" si="11"/>
        <v>Žiar nad Hronom           Tubertíny</v>
      </c>
      <c r="S32">
        <f>'12 družstiev Pretek č. 4'!I14</f>
        <v>8</v>
      </c>
      <c r="T32" t="str">
        <f>'12 družstiev Pretek č. 4'!I13</f>
        <v>Ľuboš Krupička</v>
      </c>
      <c r="U32" t="str">
        <f>'12 družstiev Pretek č. 4'!$B$13</f>
        <v>Považská Bystrica         Sensas</v>
      </c>
      <c r="V32">
        <v>5</v>
      </c>
      <c r="W32" t="str">
        <f t="shared" si="12"/>
        <v>Andrej Seman</v>
      </c>
      <c r="X32" t="str">
        <f t="shared" si="13"/>
        <v>Michalovce</v>
      </c>
      <c r="AB32">
        <f>'12 družstiev Pretek č. 4'!L14</f>
        <v>2</v>
      </c>
      <c r="AC32" t="str">
        <f>'12 družstiev Pretek č. 4'!L13</f>
        <v>Erik Báťa</v>
      </c>
      <c r="AD32" t="str">
        <f>'12 družstiev Pretek č. 4'!$B$13</f>
        <v>Považská Bystrica         Sensas</v>
      </c>
      <c r="AE32">
        <v>5</v>
      </c>
      <c r="AF32" t="str">
        <f t="shared" si="14"/>
        <v>Martin Pavlík</v>
      </c>
      <c r="AG32" t="str">
        <f t="shared" si="15"/>
        <v>Turčianske Teplice</v>
      </c>
    </row>
    <row r="33" spans="1:33" x14ac:dyDescent="0.2">
      <c r="A33">
        <f>'12 družstiev Pretek č. 4'!C16</f>
        <v>9</v>
      </c>
      <c r="B33" t="str">
        <f>'12 družstiev Pretek č. 4'!C15</f>
        <v>Lee Clarke</v>
      </c>
      <c r="C33" t="str">
        <f>'12 družstiev Pretek č. 4'!$B$15</f>
        <v>Prešov                        Colmic</v>
      </c>
      <c r="D33">
        <v>6</v>
      </c>
      <c r="E33" t="str">
        <f t="shared" si="8"/>
        <v>Branislav Oslanec</v>
      </c>
      <c r="F33" t="str">
        <f t="shared" si="9"/>
        <v>Trenčín                          ŠKP Trenčín</v>
      </c>
      <c r="J33">
        <f>'12 družstiev Pretek č. 4'!F16</f>
        <v>11</v>
      </c>
      <c r="K33" t="str">
        <f>'12 družstiev Pretek č. 4'!F15</f>
        <v>Lukáš Kondík</v>
      </c>
      <c r="L33" t="str">
        <f>'12 družstiev Pretek č. 4'!$B$15</f>
        <v>Prešov                        Colmic</v>
      </c>
      <c r="M33">
        <v>6</v>
      </c>
      <c r="N33" t="str">
        <f t="shared" si="10"/>
        <v>Miroslav Santus</v>
      </c>
      <c r="O33" t="str">
        <f t="shared" si="11"/>
        <v>Považská Bystrica         Sensas</v>
      </c>
      <c r="S33">
        <f>'12 družstiev Pretek č. 4'!I16</f>
        <v>6</v>
      </c>
      <c r="T33" t="str">
        <f>'12 družstiev Pretek č. 4'!I15</f>
        <v>Radoslav Rolík</v>
      </c>
      <c r="U33" t="str">
        <f>'12 družstiev Pretek č. 4'!$B$15</f>
        <v>Prešov                        Colmic</v>
      </c>
      <c r="V33">
        <v>6</v>
      </c>
      <c r="W33" t="str">
        <f t="shared" si="12"/>
        <v>Radoslav Rolík</v>
      </c>
      <c r="X33" t="str">
        <f t="shared" si="13"/>
        <v>Prešov                        Colmic</v>
      </c>
      <c r="AB33">
        <f>'12 družstiev Pretek č. 4'!L16</f>
        <v>11</v>
      </c>
      <c r="AC33" t="str">
        <f>'12 družstiev Pretek č. 4'!L15</f>
        <v>Michal Olejňák</v>
      </c>
      <c r="AD33" t="str">
        <f>'12 družstiev Pretek č. 4'!$B$15</f>
        <v>Prešov                        Colmic</v>
      </c>
      <c r="AE33">
        <v>6</v>
      </c>
      <c r="AF33" t="str">
        <f t="shared" si="14"/>
        <v>Miroslav Boháč</v>
      </c>
      <c r="AG33" t="str">
        <f t="shared" si="15"/>
        <v>Vranov nad Topľou   Tubertíny</v>
      </c>
    </row>
    <row r="34" spans="1:33" x14ac:dyDescent="0.2">
      <c r="A34">
        <f>'12 družstiev Pretek č. 4'!C18</f>
        <v>11</v>
      </c>
      <c r="B34" t="str">
        <f>'12 družstiev Pretek č. 4'!C17</f>
        <v>Tomáš Mráz</v>
      </c>
      <c r="C34" t="str">
        <f>'12 družstiev Pretek č. 4'!$B$17</f>
        <v>Šahy</v>
      </c>
      <c r="D34">
        <v>7</v>
      </c>
      <c r="E34" t="str">
        <f t="shared" si="8"/>
        <v>Michal Petruš</v>
      </c>
      <c r="F34" t="str">
        <f t="shared" si="9"/>
        <v>Turčianske Teplice</v>
      </c>
      <c r="J34">
        <f>'12 družstiev Pretek č. 4'!F18</f>
        <v>8</v>
      </c>
      <c r="K34" t="str">
        <f>'12 družstiev Pretek č. 4'!F17</f>
        <v>Ondrej Staňo</v>
      </c>
      <c r="L34" t="str">
        <f>'12 družstiev Pretek č. 4'!$B$17</f>
        <v>Šahy</v>
      </c>
      <c r="M34">
        <v>7</v>
      </c>
      <c r="N34" t="str">
        <f t="shared" si="10"/>
        <v>Roman Baranček</v>
      </c>
      <c r="O34" t="str">
        <f t="shared" si="11"/>
        <v>Komárno                    Bartal Mix</v>
      </c>
      <c r="S34">
        <f>'12 družstiev Pretek č. 4'!I18</f>
        <v>1</v>
      </c>
      <c r="T34" t="str">
        <f>'12 družstiev Pretek č. 4'!I17</f>
        <v>Ľuboš Tanaši</v>
      </c>
      <c r="U34" t="str">
        <f>'12 družstiev Pretek č. 4'!$B$17</f>
        <v>Šahy</v>
      </c>
      <c r="V34">
        <v>7</v>
      </c>
      <c r="W34" t="str">
        <f t="shared" si="12"/>
        <v>Zoltán Mészáros</v>
      </c>
      <c r="X34" t="str">
        <f t="shared" si="13"/>
        <v>Nové Zámky</v>
      </c>
      <c r="AB34">
        <f>'12 družstiev Pretek č. 4'!L18</f>
        <v>4</v>
      </c>
      <c r="AC34" t="str">
        <f>'12 družstiev Pretek č. 4'!L17</f>
        <v>Stanislav Bačík</v>
      </c>
      <c r="AD34" t="str">
        <f>'12 družstiev Pretek č. 4'!$B$17</f>
        <v>Šahy</v>
      </c>
      <c r="AE34">
        <v>7</v>
      </c>
      <c r="AF34" t="str">
        <f t="shared" si="14"/>
        <v>Imrich Nagy</v>
      </c>
      <c r="AG34" t="str">
        <f t="shared" si="15"/>
        <v>Dunajská Streda -            Mivardi team</v>
      </c>
    </row>
    <row r="35" spans="1:33" x14ac:dyDescent="0.2">
      <c r="A35">
        <f>'12 družstiev Pretek č. 4'!C20</f>
        <v>6</v>
      </c>
      <c r="B35" t="str">
        <f>'12 družstiev Pretek č. 4'!C19</f>
        <v>Branislav Oslanec</v>
      </c>
      <c r="C35" t="str">
        <f>'12 družstiev Pretek č. 4'!$B$19</f>
        <v>Trenčín                          ŠKP Trenčín</v>
      </c>
      <c r="D35">
        <v>8</v>
      </c>
      <c r="E35" t="str">
        <f t="shared" si="8"/>
        <v xml:space="preserve">Ján Hittmár </v>
      </c>
      <c r="F35" t="str">
        <f t="shared" si="9"/>
        <v>Vranov nad Topľou   Tubertíny</v>
      </c>
      <c r="J35">
        <f>'12 družstiev Pretek č. 4'!F20</f>
        <v>3</v>
      </c>
      <c r="K35" t="str">
        <f>'12 družstiev Pretek č. 4'!F19</f>
        <v>Michal Čampiš</v>
      </c>
      <c r="L35" t="str">
        <f>'12 družstiev Pretek č. 4'!$B$19</f>
        <v>Trenčín                          ŠKP Trenčín</v>
      </c>
      <c r="M35">
        <v>8</v>
      </c>
      <c r="N35" t="str">
        <f t="shared" si="10"/>
        <v>Ondrej Staňo</v>
      </c>
      <c r="O35" t="str">
        <f t="shared" si="11"/>
        <v>Šahy</v>
      </c>
      <c r="S35">
        <f>'12 družstiev Pretek č. 4'!I20</f>
        <v>3</v>
      </c>
      <c r="T35" t="str">
        <f>'12 družstiev Pretek č. 4'!I19</f>
        <v>Patrik Gargalík</v>
      </c>
      <c r="U35" t="str">
        <f>'12 družstiev Pretek č. 4'!$B$19</f>
        <v>Trenčín                          ŠKP Trenčín</v>
      </c>
      <c r="V35">
        <v>8</v>
      </c>
      <c r="W35" t="str">
        <f t="shared" si="12"/>
        <v>Ľuboš Krupička</v>
      </c>
      <c r="X35" t="str">
        <f t="shared" si="13"/>
        <v>Považská Bystrica         Sensas</v>
      </c>
      <c r="AB35">
        <f>'12 družstiev Pretek č. 4'!L20</f>
        <v>1</v>
      </c>
      <c r="AC35" t="str">
        <f>'12 družstiev Pretek č. 4'!L19</f>
        <v>Roman Radil</v>
      </c>
      <c r="AD35" t="str">
        <f>'12 družstiev Pretek č. 4'!$B$19</f>
        <v>Trenčín                          ŠKP Trenčín</v>
      </c>
      <c r="AE35">
        <v>8</v>
      </c>
      <c r="AF35" t="str">
        <f t="shared" si="14"/>
        <v>Sándor Sági</v>
      </c>
      <c r="AG35" t="str">
        <f t="shared" si="15"/>
        <v>Nové Zámky</v>
      </c>
    </row>
    <row r="36" spans="1:33" x14ac:dyDescent="0.2">
      <c r="A36">
        <f>'12 družstiev Pretek č. 4'!C22</f>
        <v>2</v>
      </c>
      <c r="B36" t="str">
        <f>'12 družstiev Pretek č. 4'!C21</f>
        <v>Gabriel Vajsábel</v>
      </c>
      <c r="C36" t="str">
        <f>'12 družstiev Pretek č. 4'!$B$21</f>
        <v>Trnava  A                           Mivardi</v>
      </c>
      <c r="D36">
        <v>9</v>
      </c>
      <c r="E36" t="str">
        <f t="shared" si="8"/>
        <v>Lee Clarke</v>
      </c>
      <c r="F36" t="str">
        <f t="shared" si="9"/>
        <v>Prešov                        Colmic</v>
      </c>
      <c r="J36">
        <f>'12 družstiev Pretek č. 4'!F22</f>
        <v>9</v>
      </c>
      <c r="K36" t="str">
        <f>'12 družstiev Pretek č. 4'!F21</f>
        <v>Peter Mišo</v>
      </c>
      <c r="L36" t="str">
        <f>'12 družstiev Pretek č. 4'!$B$21</f>
        <v>Trnava  A                           Mivardi</v>
      </c>
      <c r="M36">
        <v>9</v>
      </c>
      <c r="N36" t="str">
        <f t="shared" si="10"/>
        <v>Peter Mišo</v>
      </c>
      <c r="O36" t="str">
        <f t="shared" si="11"/>
        <v>Trnava  A                           Mivardi</v>
      </c>
      <c r="S36">
        <f>'12 družstiev Pretek č. 4'!I22</f>
        <v>9</v>
      </c>
      <c r="T36" t="str">
        <f>'12 družstiev Pretek č. 4'!I21</f>
        <v>Peter Ardan</v>
      </c>
      <c r="U36" t="str">
        <f>'12 družstiev Pretek č. 4'!$B$21</f>
        <v>Trnava  A                           Mivardi</v>
      </c>
      <c r="V36">
        <v>9</v>
      </c>
      <c r="W36" t="str">
        <f t="shared" si="12"/>
        <v>Peter Ardan</v>
      </c>
      <c r="X36" t="str">
        <f t="shared" si="13"/>
        <v>Trnava  A                           Mivardi</v>
      </c>
      <c r="AB36">
        <f>'12 družstiev Pretek č. 4'!L22</f>
        <v>9</v>
      </c>
      <c r="AC36" t="str">
        <f>'12 družstiev Pretek č. 4'!L21</f>
        <v>Martin Lipka</v>
      </c>
      <c r="AD36" t="str">
        <f>'12 družstiev Pretek č. 4'!$B$21</f>
        <v>Trnava  A                           Mivardi</v>
      </c>
      <c r="AE36">
        <v>9</v>
      </c>
      <c r="AF36" t="str">
        <f t="shared" si="14"/>
        <v>Martin Lipka</v>
      </c>
      <c r="AG36" t="str">
        <f t="shared" si="15"/>
        <v>Trnava  A                           Mivardi</v>
      </c>
    </row>
    <row r="37" spans="1:33" x14ac:dyDescent="0.2">
      <c r="A37">
        <f>'12 družstiev Pretek č. 4'!C24</f>
        <v>7</v>
      </c>
      <c r="B37" t="str">
        <f>'12 družstiev Pretek č. 4'!C23</f>
        <v>Michal Petruš</v>
      </c>
      <c r="C37" t="str">
        <f>'12 družstiev Pretek č. 4'!$B$23</f>
        <v>Turčianske Teplice</v>
      </c>
      <c r="D37">
        <v>10</v>
      </c>
      <c r="E37" t="str">
        <f t="shared" si="8"/>
        <v>Igor Holeček</v>
      </c>
      <c r="F37" t="str">
        <f t="shared" si="9"/>
        <v>Dunajská Streda -            Mivardi team</v>
      </c>
      <c r="J37">
        <f>'12 družstiev Pretek č. 4'!F24</f>
        <v>2</v>
      </c>
      <c r="K37" t="str">
        <f>'12 družstiev Pretek č. 4'!F23</f>
        <v>Juraj Líška</v>
      </c>
      <c r="L37" t="str">
        <f>'12 družstiev Pretek č. 4'!$B$23</f>
        <v>Turčianske Teplice</v>
      </c>
      <c r="M37">
        <v>10</v>
      </c>
      <c r="N37" t="str">
        <f t="shared" si="10"/>
        <v>Ladislav  Lenárd</v>
      </c>
      <c r="O37" t="str">
        <f t="shared" si="11"/>
        <v>Nové Zámky</v>
      </c>
      <c r="S37">
        <f>'12 družstiev Pretek č. 4'!I24</f>
        <v>11</v>
      </c>
      <c r="T37" t="str">
        <f>'12 družstiev Pretek č. 4'!I23</f>
        <v>Viliam Pikla</v>
      </c>
      <c r="U37" t="str">
        <f>'12 družstiev Pretek č. 4'!$B$23</f>
        <v>Turčianske Teplice</v>
      </c>
      <c r="V37">
        <v>10</v>
      </c>
      <c r="W37" t="str">
        <f t="shared" si="12"/>
        <v>Peter Šejirman</v>
      </c>
      <c r="X37" t="str">
        <f t="shared" si="13"/>
        <v>Komárno                    Bartal Mix</v>
      </c>
      <c r="AB37">
        <f>'12 družstiev Pretek č. 4'!L24</f>
        <v>5</v>
      </c>
      <c r="AC37" t="str">
        <f>'12 družstiev Pretek č. 4'!L23</f>
        <v>Martin Pavlík</v>
      </c>
      <c r="AD37" t="str">
        <f>'12 družstiev Pretek č. 4'!$B$23</f>
        <v>Turčianske Teplice</v>
      </c>
      <c r="AE37">
        <v>10</v>
      </c>
      <c r="AF37" t="str">
        <f t="shared" si="14"/>
        <v>Milan Kabát</v>
      </c>
      <c r="AG37" t="str">
        <f t="shared" si="15"/>
        <v>Komárno                    Bartal Mix</v>
      </c>
    </row>
    <row r="38" spans="1:33" x14ac:dyDescent="0.2">
      <c r="A38">
        <f>'12 družstiev Pretek č. 4'!C26</f>
        <v>8</v>
      </c>
      <c r="B38" t="str">
        <f>'12 družstiev Pretek č. 4'!C25</f>
        <v xml:space="preserve">Ján Hittmár </v>
      </c>
      <c r="C38" t="str">
        <f>'12 družstiev Pretek č. 4'!$B$25</f>
        <v>Vranov nad Topľou   Tubertíny</v>
      </c>
      <c r="D38">
        <v>11</v>
      </c>
      <c r="E38" t="str">
        <f t="shared" si="8"/>
        <v>Tomáš Mráz</v>
      </c>
      <c r="F38" t="str">
        <f t="shared" si="9"/>
        <v>Šahy</v>
      </c>
      <c r="J38">
        <f>'12 družstiev Pretek č. 4'!F26</f>
        <v>1</v>
      </c>
      <c r="K38" t="str">
        <f>'12 družstiev Pretek č. 4'!F25</f>
        <v>Martin Rašek</v>
      </c>
      <c r="L38" t="str">
        <f>'12 družstiev Pretek č. 4'!$B$25</f>
        <v>Vranov nad Topľou   Tubertíny</v>
      </c>
      <c r="M38">
        <v>11</v>
      </c>
      <c r="N38" t="str">
        <f t="shared" si="10"/>
        <v>Lukáš Kondík</v>
      </c>
      <c r="O38" t="str">
        <f t="shared" si="11"/>
        <v>Prešov                        Colmic</v>
      </c>
      <c r="S38">
        <f>'12 družstiev Pretek č. 4'!I26</f>
        <v>4</v>
      </c>
      <c r="T38" t="str">
        <f>'12 družstiev Pretek č. 4'!I25</f>
        <v>Peter Rošák</v>
      </c>
      <c r="U38" t="str">
        <f>'12 družstiev Pretek č. 4'!$B$25</f>
        <v>Vranov nad Topľou   Tubertíny</v>
      </c>
      <c r="V38">
        <v>11</v>
      </c>
      <c r="W38" t="str">
        <f t="shared" si="12"/>
        <v>Viliam Pikla</v>
      </c>
      <c r="X38" t="str">
        <f t="shared" si="13"/>
        <v>Turčianske Teplice</v>
      </c>
      <c r="AB38">
        <f>'12 družstiev Pretek č. 4'!L26</f>
        <v>6</v>
      </c>
      <c r="AC38" t="str">
        <f>'12 družstiev Pretek č. 4'!L25</f>
        <v>Miroslav Boháč</v>
      </c>
      <c r="AD38" t="str">
        <f>'12 družstiev Pretek č. 4'!$B$25</f>
        <v>Vranov nad Topľou   Tubertíny</v>
      </c>
      <c r="AE38">
        <v>11</v>
      </c>
      <c r="AF38" t="str">
        <f t="shared" si="14"/>
        <v>Michal Olejňák</v>
      </c>
      <c r="AG38" t="str">
        <f t="shared" si="15"/>
        <v>Prešov                        Colmic</v>
      </c>
    </row>
    <row r="39" spans="1:33" x14ac:dyDescent="0.2">
      <c r="A39">
        <f>'12 družstiev Pretek č. 4'!C28</f>
        <v>12</v>
      </c>
      <c r="B39" t="str">
        <f>'12 družstiev Pretek č. 4'!C27</f>
        <v>Ervín Rendek</v>
      </c>
      <c r="C39" t="str">
        <f>'12 družstiev Pretek č. 4'!$B$27</f>
        <v>Žiar nad Hronom           Tubertíny</v>
      </c>
      <c r="D39">
        <v>12</v>
      </c>
      <c r="E39" t="str">
        <f t="shared" si="8"/>
        <v>Ervín Rendek</v>
      </c>
      <c r="F39" t="str">
        <f t="shared" si="9"/>
        <v>Žiar nad Hronom           Tubertíny</v>
      </c>
      <c r="J39">
        <f>'12 družstiev Pretek č. 4'!F28</f>
        <v>5</v>
      </c>
      <c r="K39" t="str">
        <f>'12 družstiev Pretek č. 4'!F27</f>
        <v>Ján Sámel</v>
      </c>
      <c r="L39" t="str">
        <f>'12 družstiev Pretek č. 4'!$B$27</f>
        <v>Žiar nad Hronom           Tubertíny</v>
      </c>
      <c r="M39">
        <v>12</v>
      </c>
      <c r="N39" t="str">
        <f t="shared" si="10"/>
        <v>Roman Foret</v>
      </c>
      <c r="O39" t="str">
        <f t="shared" si="11"/>
        <v>Dunajská Streda -            Mivardi team</v>
      </c>
      <c r="S39">
        <f>'12 družstiev Pretek č. 4'!I28</f>
        <v>2</v>
      </c>
      <c r="T39" t="str">
        <f>'12 družstiev Pretek č. 4'!I27</f>
        <v>Miloslav Finďo</v>
      </c>
      <c r="U39" t="str">
        <f>'12 družstiev Pretek č. 4'!$B$27</f>
        <v>Žiar nad Hronom           Tubertíny</v>
      </c>
      <c r="V39">
        <v>12</v>
      </c>
      <c r="W39" t="str">
        <f t="shared" si="12"/>
        <v>František Mónosi</v>
      </c>
      <c r="X39" t="str">
        <f t="shared" si="13"/>
        <v>Dunajská Streda -            Mivardi team</v>
      </c>
      <c r="AB39">
        <f>'12 družstiev Pretek č. 4'!L28</f>
        <v>3</v>
      </c>
      <c r="AC39" t="str">
        <f>'12 družstiev Pretek č. 4'!L27</f>
        <v>Tomáš Mindák</v>
      </c>
      <c r="AD39" t="str">
        <f>'12 družstiev Pretek č. 4'!$B$27</f>
        <v>Žiar nad Hronom           Tubertíny</v>
      </c>
      <c r="AE39">
        <v>12</v>
      </c>
      <c r="AF39" t="str">
        <f t="shared" si="14"/>
        <v>Ľubomír Dzuro</v>
      </c>
      <c r="AG39" t="str">
        <f t="shared" si="15"/>
        <v>Michalovce</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W1" workbookViewId="0">
      <selection activeCell="A4" sqref="A4:XFD15"/>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6.2851562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6.42578125" customWidth="1"/>
    <col min="20" max="20" width="15.42578125" bestFit="1" customWidth="1"/>
    <col min="21" max="21" width="26.7109375" bestFit="1" customWidth="1"/>
    <col min="22" max="22" width="30.42578125" bestFit="1" customWidth="1"/>
    <col min="23" max="23" width="15.42578125" bestFit="1" customWidth="1"/>
    <col min="27" max="27" width="6.140625" customWidth="1"/>
    <col min="29" max="29" width="15.42578125" bestFit="1" customWidth="1"/>
    <col min="30" max="30" width="22.140625" customWidth="1"/>
    <col min="31" max="31" width="28.7109375" customWidth="1"/>
    <col min="32" max="32" width="15.42578125" bestFit="1" customWidth="1"/>
  </cols>
  <sheetData>
    <row r="1" spans="1:34" ht="45" customHeight="1" x14ac:dyDescent="0.2">
      <c r="A1" s="82"/>
      <c r="B1" s="232" t="s">
        <v>91</v>
      </c>
      <c r="C1" s="232"/>
      <c r="D1" s="232"/>
      <c r="E1" s="232"/>
      <c r="F1" s="232"/>
      <c r="G1" s="233"/>
      <c r="H1" s="78"/>
      <c r="J1" s="82"/>
      <c r="K1" s="232" t="s">
        <v>92</v>
      </c>
      <c r="L1" s="232"/>
      <c r="M1" s="232"/>
      <c r="N1" s="232"/>
      <c r="O1" s="232"/>
      <c r="P1" s="233"/>
      <c r="Q1" s="78"/>
      <c r="S1" s="82"/>
      <c r="T1" s="232" t="s">
        <v>93</v>
      </c>
      <c r="U1" s="232"/>
      <c r="V1" s="232"/>
      <c r="W1" s="232"/>
      <c r="X1" s="232"/>
      <c r="Y1" s="233"/>
      <c r="Z1" s="78"/>
      <c r="AB1" s="82"/>
      <c r="AC1" s="232" t="s">
        <v>94</v>
      </c>
      <c r="AD1" s="232"/>
      <c r="AE1" s="232"/>
      <c r="AF1" s="232"/>
      <c r="AG1" s="232"/>
      <c r="AH1" s="233"/>
    </row>
    <row r="2" spans="1:34" ht="45" customHeight="1" thickBot="1" x14ac:dyDescent="0.25">
      <c r="A2" s="83"/>
      <c r="B2" s="234" t="str">
        <f xml:space="preserve">  '12 družstiev Pretek č. 5'!$C$1</f>
        <v>Miesto preteku:  VN Šírava</v>
      </c>
      <c r="C2" s="234"/>
      <c r="D2" s="234"/>
      <c r="E2" s="228" t="str">
        <f>'12 družstiev Pretek č. 5'!$J$1</f>
        <v>Dátum :  02.10.2021</v>
      </c>
      <c r="F2" s="228"/>
      <c r="G2" s="229"/>
      <c r="H2" s="84"/>
      <c r="J2" s="83"/>
      <c r="K2" s="234" t="str">
        <f xml:space="preserve">  '12 družstiev Pretek č. 5'!$C$1</f>
        <v>Miesto preteku:  VN Šírava</v>
      </c>
      <c r="L2" s="234"/>
      <c r="M2" s="234"/>
      <c r="N2" s="228" t="str">
        <f>'12 družstiev Pretek č. 5'!$J$1</f>
        <v>Dátum :  02.10.2021</v>
      </c>
      <c r="O2" s="228"/>
      <c r="P2" s="229"/>
      <c r="Q2" s="84"/>
      <c r="S2" s="83"/>
      <c r="T2" s="234" t="str">
        <f xml:space="preserve">  '12 družstiev Pretek č. 5'!$C$1</f>
        <v>Miesto preteku:  VN Šírava</v>
      </c>
      <c r="U2" s="234"/>
      <c r="V2" s="234"/>
      <c r="W2" s="228" t="str">
        <f>'12 družstiev Pretek č. 5'!$J$1</f>
        <v>Dátum :  02.10.2021</v>
      </c>
      <c r="X2" s="228"/>
      <c r="Y2" s="229"/>
      <c r="Z2" s="84"/>
      <c r="AB2" s="83"/>
      <c r="AC2" s="234" t="str">
        <f xml:space="preserve">  '12 družstiev Pretek č. 5'!$C$1</f>
        <v>Miesto preteku:  VN Šírava</v>
      </c>
      <c r="AD2" s="234"/>
      <c r="AE2" s="234"/>
      <c r="AF2" s="228" t="str">
        <f>'12 družstiev Pretek č. 5'!$J$1</f>
        <v>Dátum :  02.10.2021</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9.950000000000003" customHeight="1" thickTop="1" x14ac:dyDescent="0.3">
      <c r="A4" s="90">
        <v>1</v>
      </c>
      <c r="B4" s="235" t="str">
        <f t="shared" ref="B4:B15" si="0">E28</f>
        <v>Ján Mikita</v>
      </c>
      <c r="C4" s="236"/>
      <c r="D4" s="91" t="str">
        <f t="shared" ref="D4:D15" si="1">F28</f>
        <v>Vranov nad Topľou   Tubertíny</v>
      </c>
      <c r="E4" s="92"/>
      <c r="F4" s="92"/>
      <c r="G4" s="93"/>
      <c r="H4" s="8"/>
      <c r="J4" s="90">
        <v>1</v>
      </c>
      <c r="K4" s="235" t="str">
        <f t="shared" ref="K4:K15" si="2">N28</f>
        <v>František Mónosi</v>
      </c>
      <c r="L4" s="236"/>
      <c r="M4" s="91" t="str">
        <f t="shared" ref="M4:M15" si="3">O28</f>
        <v>Dunajská Streda -            Mivardi team</v>
      </c>
      <c r="N4" s="92"/>
      <c r="O4" s="92"/>
      <c r="P4" s="93"/>
      <c r="Q4" s="8"/>
      <c r="S4" s="90">
        <v>1</v>
      </c>
      <c r="T4" s="235" t="str">
        <f t="shared" ref="T4:T15" si="4">W28</f>
        <v>Tomáš Mráz</v>
      </c>
      <c r="U4" s="236"/>
      <c r="V4" s="91" t="str">
        <f t="shared" ref="V4:V15" si="5">X28</f>
        <v>Šahy</v>
      </c>
      <c r="W4" s="92"/>
      <c r="X4" s="92"/>
      <c r="Y4" s="93"/>
      <c r="Z4" s="8"/>
      <c r="AB4" s="90">
        <v>1</v>
      </c>
      <c r="AC4" s="235" t="str">
        <f t="shared" ref="AC4:AC15" si="6">AF28</f>
        <v>Andrej Seman</v>
      </c>
      <c r="AD4" s="236"/>
      <c r="AE4" s="91" t="str">
        <f t="shared" ref="AE4:AE15" si="7">AG28</f>
        <v>Michalovce</v>
      </c>
      <c r="AF4" s="92"/>
      <c r="AG4" s="92"/>
      <c r="AH4" s="93"/>
    </row>
    <row r="5" spans="1:34" ht="39.950000000000003" customHeight="1" x14ac:dyDescent="0.3">
      <c r="A5" s="94">
        <v>2</v>
      </c>
      <c r="B5" s="237" t="str">
        <f t="shared" si="0"/>
        <v>Ľubomír Dzuro</v>
      </c>
      <c r="C5" s="238"/>
      <c r="D5" s="95" t="str">
        <f t="shared" si="1"/>
        <v>Michalovce</v>
      </c>
      <c r="E5" s="96"/>
      <c r="F5" s="96"/>
      <c r="G5" s="97"/>
      <c r="H5" s="8"/>
      <c r="J5" s="94">
        <v>2</v>
      </c>
      <c r="K5" s="237" t="str">
        <f t="shared" si="2"/>
        <v>Jozef Kaštely</v>
      </c>
      <c r="L5" s="238"/>
      <c r="M5" s="95" t="str">
        <f t="shared" si="3"/>
        <v>Michalovce</v>
      </c>
      <c r="N5" s="96"/>
      <c r="O5" s="96"/>
      <c r="P5" s="97"/>
      <c r="Q5" s="8"/>
      <c r="S5" s="94">
        <v>2</v>
      </c>
      <c r="T5" s="237" t="str">
        <f t="shared" si="4"/>
        <v xml:space="preserve">Ján Hittmár </v>
      </c>
      <c r="U5" s="238"/>
      <c r="V5" s="95" t="str">
        <f t="shared" si="5"/>
        <v>Vranov nad Topľou   Tubertíny</v>
      </c>
      <c r="W5" s="96"/>
      <c r="X5" s="96"/>
      <c r="Y5" s="97"/>
      <c r="Z5" s="8"/>
      <c r="AB5" s="94">
        <v>2</v>
      </c>
      <c r="AC5" s="237" t="str">
        <f t="shared" si="6"/>
        <v>Miroslav Santus</v>
      </c>
      <c r="AD5" s="238"/>
      <c r="AE5" s="95" t="str">
        <f t="shared" si="7"/>
        <v>Považská Bystrica         Sensas</v>
      </c>
      <c r="AF5" s="96"/>
      <c r="AG5" s="96"/>
      <c r="AH5" s="97"/>
    </row>
    <row r="6" spans="1:34" ht="39.950000000000003" customHeight="1" x14ac:dyDescent="0.3">
      <c r="A6" s="94">
        <v>3</v>
      </c>
      <c r="B6" s="237" t="str">
        <f t="shared" si="0"/>
        <v>Martin Pavlík</v>
      </c>
      <c r="C6" s="238"/>
      <c r="D6" s="95" t="str">
        <f t="shared" si="1"/>
        <v>Turčianske Teplice</v>
      </c>
      <c r="E6" s="96"/>
      <c r="F6" s="96"/>
      <c r="G6" s="97"/>
      <c r="H6" s="8"/>
      <c r="J6" s="94">
        <v>3</v>
      </c>
      <c r="K6" s="237" t="str">
        <f t="shared" si="2"/>
        <v>František Mészaroš</v>
      </c>
      <c r="L6" s="238"/>
      <c r="M6" s="95" t="str">
        <f t="shared" si="3"/>
        <v>Komárno                    Bartal Mix</v>
      </c>
      <c r="N6" s="96"/>
      <c r="O6" s="96"/>
      <c r="P6" s="97"/>
      <c r="Q6" s="8"/>
      <c r="S6" s="94">
        <v>3</v>
      </c>
      <c r="T6" s="237" t="str">
        <f t="shared" si="4"/>
        <v>Radoslav Rolík</v>
      </c>
      <c r="U6" s="238"/>
      <c r="V6" s="95" t="str">
        <f t="shared" si="5"/>
        <v>Prešov                        Colmic</v>
      </c>
      <c r="W6" s="96"/>
      <c r="X6" s="96"/>
      <c r="Y6" s="97"/>
      <c r="Z6" s="8"/>
      <c r="AB6" s="94">
        <v>3</v>
      </c>
      <c r="AC6" s="237" t="str">
        <f t="shared" si="6"/>
        <v>Igor Holeček</v>
      </c>
      <c r="AD6" s="238"/>
      <c r="AE6" s="95" t="str">
        <f t="shared" si="7"/>
        <v>Dunajská Streda -            Mivardi team</v>
      </c>
      <c r="AF6" s="96"/>
      <c r="AG6" s="96"/>
      <c r="AH6" s="97"/>
    </row>
    <row r="7" spans="1:34" ht="39.950000000000003" customHeight="1" x14ac:dyDescent="0.3">
      <c r="A7" s="94">
        <v>4</v>
      </c>
      <c r="B7" s="237" t="str">
        <f t="shared" si="0"/>
        <v>Ondrej Staňo</v>
      </c>
      <c r="C7" s="238"/>
      <c r="D7" s="95" t="str">
        <f t="shared" si="1"/>
        <v>Šahy</v>
      </c>
      <c r="E7" s="96"/>
      <c r="F7" s="96"/>
      <c r="G7" s="97"/>
      <c r="H7" s="8"/>
      <c r="J7" s="94">
        <v>4</v>
      </c>
      <c r="K7" s="237" t="str">
        <f t="shared" si="2"/>
        <v>Miloslav Finďo</v>
      </c>
      <c r="L7" s="238"/>
      <c r="M7" s="95" t="str">
        <f t="shared" si="3"/>
        <v>Žiar nad Hronom           Tubertíny</v>
      </c>
      <c r="N7" s="96"/>
      <c r="O7" s="96"/>
      <c r="P7" s="97"/>
      <c r="Q7" s="8"/>
      <c r="S7" s="94">
        <v>4</v>
      </c>
      <c r="T7" s="237" t="str">
        <f t="shared" si="4"/>
        <v>František Haluška</v>
      </c>
      <c r="U7" s="238"/>
      <c r="V7" s="95" t="str">
        <f t="shared" si="5"/>
        <v>Turčianske Teplice</v>
      </c>
      <c r="W7" s="96"/>
      <c r="X7" s="96"/>
      <c r="Y7" s="97"/>
      <c r="Z7" s="8"/>
      <c r="AB7" s="94">
        <v>4</v>
      </c>
      <c r="AC7" s="237" t="str">
        <f t="shared" si="6"/>
        <v>Michal Petruš</v>
      </c>
      <c r="AD7" s="238"/>
      <c r="AE7" s="95" t="str">
        <f t="shared" si="7"/>
        <v>Turčianske Teplice</v>
      </c>
      <c r="AF7" s="96"/>
      <c r="AG7" s="96"/>
      <c r="AH7" s="97"/>
    </row>
    <row r="8" spans="1:34" ht="39.950000000000003" customHeight="1" x14ac:dyDescent="0.3">
      <c r="A8" s="94">
        <v>5</v>
      </c>
      <c r="B8" s="237" t="str">
        <f t="shared" si="0"/>
        <v>Ervín Rendek</v>
      </c>
      <c r="C8" s="238"/>
      <c r="D8" s="95" t="str">
        <f t="shared" si="1"/>
        <v>Žiar nad Hronom           Tubertíny</v>
      </c>
      <c r="E8" s="96"/>
      <c r="F8" s="96"/>
      <c r="G8" s="97"/>
      <c r="H8" s="8"/>
      <c r="J8" s="94">
        <v>5</v>
      </c>
      <c r="K8" s="237" t="str">
        <f t="shared" si="2"/>
        <v>´Daniel Olejňák</v>
      </c>
      <c r="L8" s="238"/>
      <c r="M8" s="95" t="str">
        <f t="shared" si="3"/>
        <v>Prešov                        Colmic</v>
      </c>
      <c r="N8" s="96"/>
      <c r="O8" s="96"/>
      <c r="P8" s="97"/>
      <c r="Q8" s="8"/>
      <c r="S8" s="94">
        <v>5</v>
      </c>
      <c r="T8" s="237" t="str">
        <f t="shared" si="4"/>
        <v>Imrich Nagy</v>
      </c>
      <c r="U8" s="238"/>
      <c r="V8" s="95" t="str">
        <f t="shared" si="5"/>
        <v>Dunajská Streda -            Mivardi team</v>
      </c>
      <c r="W8" s="96"/>
      <c r="X8" s="96"/>
      <c r="Y8" s="97"/>
      <c r="Z8" s="8"/>
      <c r="AB8" s="94">
        <v>5</v>
      </c>
      <c r="AC8" s="237" t="str">
        <f t="shared" si="6"/>
        <v>Martin Rašek</v>
      </c>
      <c r="AD8" s="238"/>
      <c r="AE8" s="95" t="str">
        <f t="shared" si="7"/>
        <v>Vranov nad Topľou   Tubertíny</v>
      </c>
      <c r="AF8" s="96"/>
      <c r="AG8" s="96"/>
      <c r="AH8" s="97"/>
    </row>
    <row r="9" spans="1:34" ht="39.950000000000003" customHeight="1" x14ac:dyDescent="0.3">
      <c r="A9" s="94">
        <v>6</v>
      </c>
      <c r="B9" s="237" t="str">
        <f t="shared" si="0"/>
        <v>Michal Olejňák</v>
      </c>
      <c r="C9" s="238"/>
      <c r="D9" s="95" t="str">
        <f t="shared" si="1"/>
        <v>Prešov                        Colmic</v>
      </c>
      <c r="E9" s="96"/>
      <c r="F9" s="98"/>
      <c r="G9" s="97"/>
      <c r="H9" s="8"/>
      <c r="J9" s="94">
        <v>6</v>
      </c>
      <c r="K9" s="237" t="str">
        <f t="shared" si="2"/>
        <v>Roman Radil</v>
      </c>
      <c r="L9" s="238"/>
      <c r="M9" s="95" t="str">
        <f t="shared" si="3"/>
        <v>Trenčín                          ŠKP Trenčín</v>
      </c>
      <c r="N9" s="96"/>
      <c r="O9" s="98"/>
      <c r="P9" s="97"/>
      <c r="Q9" s="8"/>
      <c r="S9" s="94">
        <v>6</v>
      </c>
      <c r="T9" s="237" t="str">
        <f t="shared" si="4"/>
        <v>Ján Sámel</v>
      </c>
      <c r="U9" s="238"/>
      <c r="V9" s="95" t="str">
        <f t="shared" si="5"/>
        <v>Žiar nad Hronom           Tubertíny</v>
      </c>
      <c r="W9" s="96"/>
      <c r="X9" s="98"/>
      <c r="Y9" s="97"/>
      <c r="Z9" s="8"/>
      <c r="AB9" s="94">
        <v>6</v>
      </c>
      <c r="AC9" s="237" t="str">
        <f t="shared" si="6"/>
        <v>Lukáš Kondík</v>
      </c>
      <c r="AD9" s="238"/>
      <c r="AE9" s="95" t="str">
        <f t="shared" si="7"/>
        <v>Prešov                        Colmic</v>
      </c>
      <c r="AF9" s="96"/>
      <c r="AG9" s="98"/>
      <c r="AH9" s="97"/>
    </row>
    <row r="10" spans="1:34" ht="39.950000000000003" customHeight="1" x14ac:dyDescent="0.3">
      <c r="A10" s="94">
        <v>7</v>
      </c>
      <c r="B10" s="237" t="str">
        <f t="shared" si="0"/>
        <v>Ladislav Szabó</v>
      </c>
      <c r="C10" s="238"/>
      <c r="D10" s="95" t="str">
        <f t="shared" si="1"/>
        <v>Dunajská Streda -            Mivardi team</v>
      </c>
      <c r="E10" s="96"/>
      <c r="F10" s="96"/>
      <c r="G10" s="97"/>
      <c r="H10" s="8"/>
      <c r="J10" s="94">
        <v>7</v>
      </c>
      <c r="K10" s="237" t="str">
        <f t="shared" si="2"/>
        <v>Peter Rošák</v>
      </c>
      <c r="L10" s="238"/>
      <c r="M10" s="95" t="str">
        <f t="shared" si="3"/>
        <v>Vranov nad Topľou   Tubertíny</v>
      </c>
      <c r="N10" s="96"/>
      <c r="O10" s="96"/>
      <c r="P10" s="97"/>
      <c r="Q10" s="8"/>
      <c r="S10" s="94">
        <v>7</v>
      </c>
      <c r="T10" s="237" t="str">
        <f t="shared" si="4"/>
        <v>Jozef Kanaloš</v>
      </c>
      <c r="U10" s="238"/>
      <c r="V10" s="95" t="str">
        <f t="shared" si="5"/>
        <v>Michalovce</v>
      </c>
      <c r="W10" s="96"/>
      <c r="X10" s="96"/>
      <c r="Y10" s="97"/>
      <c r="Z10" s="8"/>
      <c r="AB10" s="94">
        <v>7</v>
      </c>
      <c r="AC10" s="237" t="str">
        <f t="shared" si="6"/>
        <v>Ľuboš Tanaši</v>
      </c>
      <c r="AD10" s="238"/>
      <c r="AE10" s="95" t="str">
        <f t="shared" si="7"/>
        <v>Šahy</v>
      </c>
      <c r="AF10" s="96"/>
      <c r="AG10" s="96"/>
      <c r="AH10" s="97"/>
    </row>
    <row r="11" spans="1:34" ht="39.950000000000003" customHeight="1" x14ac:dyDescent="0.3">
      <c r="A11" s="94">
        <v>8</v>
      </c>
      <c r="B11" s="237" t="str">
        <f t="shared" si="0"/>
        <v>Jozef Bartal</v>
      </c>
      <c r="C11" s="238"/>
      <c r="D11" s="95" t="str">
        <f t="shared" si="1"/>
        <v>Komárno                    Bartal Mix</v>
      </c>
      <c r="E11" s="96"/>
      <c r="F11" s="96"/>
      <c r="G11" s="97"/>
      <c r="H11" s="8"/>
      <c r="J11" s="94">
        <v>8</v>
      </c>
      <c r="K11" s="237" t="str">
        <f t="shared" si="2"/>
        <v>Viliam Pikla</v>
      </c>
      <c r="L11" s="238"/>
      <c r="M11" s="95" t="str">
        <f t="shared" si="3"/>
        <v>Turčianske Teplice</v>
      </c>
      <c r="N11" s="96"/>
      <c r="O11" s="96"/>
      <c r="P11" s="97"/>
      <c r="Q11" s="8"/>
      <c r="S11" s="94">
        <v>8</v>
      </c>
      <c r="T11" s="237" t="str">
        <f t="shared" si="4"/>
        <v>Roman Baranček</v>
      </c>
      <c r="U11" s="238"/>
      <c r="V11" s="95" t="str">
        <f t="shared" si="5"/>
        <v>Komárno                    Bartal Mix</v>
      </c>
      <c r="W11" s="96"/>
      <c r="X11" s="96"/>
      <c r="Y11" s="97"/>
      <c r="Z11" s="8"/>
      <c r="AB11" s="94">
        <v>8</v>
      </c>
      <c r="AC11" s="237" t="str">
        <f t="shared" si="6"/>
        <v>Branislav Oslanec</v>
      </c>
      <c r="AD11" s="238"/>
      <c r="AE11" s="95" t="str">
        <f t="shared" si="7"/>
        <v>Trenčín                          ŠKP Trenčín</v>
      </c>
      <c r="AF11" s="96"/>
      <c r="AG11" s="96"/>
      <c r="AH11" s="97"/>
    </row>
    <row r="12" spans="1:34" ht="39.950000000000003" customHeight="1" x14ac:dyDescent="0.3">
      <c r="A12" s="94">
        <v>9</v>
      </c>
      <c r="B12" s="237" t="str">
        <f t="shared" si="0"/>
        <v>Ľuboš Krupička</v>
      </c>
      <c r="C12" s="238"/>
      <c r="D12" s="95" t="str">
        <f t="shared" si="1"/>
        <v>Považská Bystrica         Sensas</v>
      </c>
      <c r="E12" s="96"/>
      <c r="F12" s="96"/>
      <c r="G12" s="97"/>
      <c r="H12" s="8"/>
      <c r="J12" s="94">
        <v>9</v>
      </c>
      <c r="K12" s="237" t="str">
        <f t="shared" si="2"/>
        <v>Stanislav Šebek</v>
      </c>
      <c r="L12" s="238"/>
      <c r="M12" s="95" t="str">
        <f t="shared" si="3"/>
        <v>Šahy</v>
      </c>
      <c r="N12" s="96"/>
      <c r="O12" s="96"/>
      <c r="P12" s="97"/>
      <c r="Q12" s="8"/>
      <c r="S12" s="94">
        <v>9</v>
      </c>
      <c r="T12" s="237" t="str">
        <f t="shared" si="4"/>
        <v>Rastislav Dudr st.</v>
      </c>
      <c r="U12" s="238"/>
      <c r="V12" s="95" t="str">
        <f t="shared" si="5"/>
        <v>Považská Bystrica         Sensas</v>
      </c>
      <c r="W12" s="96"/>
      <c r="X12" s="96"/>
      <c r="Y12" s="97"/>
      <c r="Z12" s="8"/>
      <c r="AB12" s="94">
        <v>9</v>
      </c>
      <c r="AC12" s="237" t="str">
        <f t="shared" si="6"/>
        <v>Peter Šejirman</v>
      </c>
      <c r="AD12" s="238"/>
      <c r="AE12" s="95" t="str">
        <f t="shared" si="7"/>
        <v>Komárno                    Bartal Mix</v>
      </c>
      <c r="AF12" s="96"/>
      <c r="AG12" s="96"/>
      <c r="AH12" s="97"/>
    </row>
    <row r="13" spans="1:34" ht="39.950000000000003" customHeight="1" x14ac:dyDescent="0.3">
      <c r="A13" s="94">
        <v>10</v>
      </c>
      <c r="B13" s="237" t="str">
        <f t="shared" si="0"/>
        <v>Marek Macháč</v>
      </c>
      <c r="C13" s="238"/>
      <c r="D13" s="95" t="str">
        <f t="shared" si="1"/>
        <v>Trenčín                          ŠKP Trenčín</v>
      </c>
      <c r="E13" s="96"/>
      <c r="F13" s="96"/>
      <c r="G13" s="97"/>
      <c r="H13" s="8"/>
      <c r="J13" s="94">
        <v>10</v>
      </c>
      <c r="K13" s="237" t="str">
        <f t="shared" si="2"/>
        <v>Erik Báťa</v>
      </c>
      <c r="L13" s="238"/>
      <c r="M13" s="95" t="str">
        <f t="shared" si="3"/>
        <v>Považská Bystrica         Sensas</v>
      </c>
      <c r="N13" s="96"/>
      <c r="O13" s="96"/>
      <c r="P13" s="97"/>
      <c r="Q13" s="8"/>
      <c r="S13" s="94">
        <v>10</v>
      </c>
      <c r="T13" s="237" t="str">
        <f t="shared" si="4"/>
        <v>Patrik Gargalík</v>
      </c>
      <c r="U13" s="238"/>
      <c r="V13" s="95" t="str">
        <f t="shared" si="5"/>
        <v>Trenčín                          ŠKP Trenčín</v>
      </c>
      <c r="W13" s="96"/>
      <c r="X13" s="96"/>
      <c r="Y13" s="97"/>
      <c r="Z13" s="8"/>
      <c r="AB13" s="94">
        <v>10</v>
      </c>
      <c r="AC13" s="237" t="str">
        <f t="shared" si="6"/>
        <v>Zoltán Miskolczi</v>
      </c>
      <c r="AD13" s="238"/>
      <c r="AE13" s="95" t="str">
        <f t="shared" si="7"/>
        <v>Nové Zámky</v>
      </c>
      <c r="AF13" s="96"/>
      <c r="AG13" s="96"/>
      <c r="AH13" s="97"/>
    </row>
    <row r="14" spans="1:34" ht="39.950000000000003" customHeight="1" x14ac:dyDescent="0.3">
      <c r="A14" s="94">
        <v>11</v>
      </c>
      <c r="B14" s="237" t="str">
        <f t="shared" si="0"/>
        <v>Sándor Sági</v>
      </c>
      <c r="C14" s="238"/>
      <c r="D14" s="95" t="str">
        <f t="shared" si="1"/>
        <v>Nové Zámky</v>
      </c>
      <c r="E14" s="96"/>
      <c r="F14" s="96"/>
      <c r="G14" s="97"/>
      <c r="H14" s="8"/>
      <c r="J14" s="94">
        <v>11</v>
      </c>
      <c r="K14" s="237" t="str">
        <f t="shared" si="2"/>
        <v>Ladislav  Lenárd</v>
      </c>
      <c r="L14" s="238"/>
      <c r="M14" s="95" t="str">
        <f t="shared" si="3"/>
        <v>Nové Zámky</v>
      </c>
      <c r="N14" s="96"/>
      <c r="O14" s="96"/>
      <c r="P14" s="97"/>
      <c r="Q14" s="8"/>
      <c r="S14" s="94">
        <v>11</v>
      </c>
      <c r="T14" s="237" t="str">
        <f t="shared" si="4"/>
        <v>Ján Nagy</v>
      </c>
      <c r="U14" s="238"/>
      <c r="V14" s="95" t="str">
        <f t="shared" si="5"/>
        <v>Nové Zámky</v>
      </c>
      <c r="W14" s="96"/>
      <c r="X14" s="96"/>
      <c r="Y14" s="97"/>
      <c r="Z14" s="8"/>
      <c r="AB14" s="94">
        <v>11</v>
      </c>
      <c r="AC14" s="237" t="str">
        <f t="shared" si="6"/>
        <v>Peter Ardan</v>
      </c>
      <c r="AD14" s="238"/>
      <c r="AE14" s="95" t="str">
        <f t="shared" si="7"/>
        <v>Trnava  A                           Mivardi</v>
      </c>
      <c r="AF14" s="96"/>
      <c r="AG14" s="96"/>
      <c r="AH14" s="97"/>
    </row>
    <row r="15" spans="1:34" ht="39.950000000000003" customHeight="1" thickBot="1" x14ac:dyDescent="0.35">
      <c r="A15" s="94">
        <v>12</v>
      </c>
      <c r="B15" s="237" t="str">
        <f t="shared" si="0"/>
        <v>Martin Lipka</v>
      </c>
      <c r="C15" s="238"/>
      <c r="D15" s="95" t="str">
        <f t="shared" si="1"/>
        <v>Trnava  A                           Mivardi</v>
      </c>
      <c r="E15" s="96"/>
      <c r="F15" s="96"/>
      <c r="G15" s="97"/>
      <c r="H15" s="8"/>
      <c r="J15" s="94">
        <v>12</v>
      </c>
      <c r="K15" s="237" t="str">
        <f t="shared" si="2"/>
        <v>Gabriel Vajsábel</v>
      </c>
      <c r="L15" s="238"/>
      <c r="M15" s="95" t="str">
        <f t="shared" si="3"/>
        <v>Trnava  A                           Mivardi</v>
      </c>
      <c r="N15" s="96"/>
      <c r="O15" s="96"/>
      <c r="P15" s="97"/>
      <c r="Q15" s="8"/>
      <c r="S15" s="94">
        <v>12</v>
      </c>
      <c r="T15" s="237" t="str">
        <f t="shared" si="4"/>
        <v>Peter Mišo</v>
      </c>
      <c r="U15" s="238"/>
      <c r="V15" s="95" t="str">
        <f t="shared" si="5"/>
        <v>Trnava  A                           Mivardi</v>
      </c>
      <c r="W15" s="96"/>
      <c r="X15" s="96"/>
      <c r="Y15" s="97"/>
      <c r="Z15" s="8"/>
      <c r="AB15" s="94">
        <v>12</v>
      </c>
      <c r="AC15" s="237" t="str">
        <f t="shared" si="6"/>
        <v xml:space="preserve">Ramis Saliu </v>
      </c>
      <c r="AD15" s="238"/>
      <c r="AE15" s="95" t="str">
        <f t="shared" si="7"/>
        <v>Žiar nad Hronom           Tubertíny</v>
      </c>
      <c r="AF15" s="96"/>
      <c r="AG15" s="96"/>
      <c r="AH15" s="97"/>
    </row>
    <row r="16" spans="1:34" ht="31.5" hidden="1"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hidden="1"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hidden="1"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hidden="1"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hidden="1"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hidden="1"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hidden="1"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hidden="1"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5'!C6</f>
        <v>7</v>
      </c>
      <c r="B28" t="str">
        <f>'12 družstiev Pretek č. 5'!C5</f>
        <v>Ladislav Szabó</v>
      </c>
      <c r="C28" t="str">
        <f>'12 družstiev Pretek č. 5'!$B$5</f>
        <v>Dunajská Streda -            Mivardi team</v>
      </c>
      <c r="D28">
        <v>1</v>
      </c>
      <c r="E28" t="str">
        <f>VLOOKUP($D28,$A$28:$B$39,COLUMN($B$28:$B$39),0)</f>
        <v>Ján Mikita</v>
      </c>
      <c r="F28" t="str">
        <f>VLOOKUP($D28,$A$28:$C$39,COLUMN($C$28:$C$39),0)</f>
        <v>Vranov nad Topľou   Tubertíny</v>
      </c>
      <c r="J28">
        <f>'12 družstiev Pretek č. 5'!F6</f>
        <v>1</v>
      </c>
      <c r="K28" t="str">
        <f>'12 družstiev Pretek č. 5'!F5</f>
        <v>František Mónosi</v>
      </c>
      <c r="L28" t="str">
        <f>'12 družstiev Pretek č. 5'!$B$5</f>
        <v>Dunajská Streda -            Mivardi team</v>
      </c>
      <c r="M28">
        <v>1</v>
      </c>
      <c r="N28" t="str">
        <f>VLOOKUP($M28,$J$28:$K$39,COLUMN($B$28:$B$39),0)</f>
        <v>František Mónosi</v>
      </c>
      <c r="O28" t="str">
        <f>VLOOKUP($M28,$J$28:$L$39,COLUMN($C$28:$C$39),0)</f>
        <v>Dunajská Streda -            Mivardi team</v>
      </c>
      <c r="S28">
        <f>'12 družstiev Pretek č. 5'!I6</f>
        <v>5</v>
      </c>
      <c r="T28" t="str">
        <f>'12 družstiev Pretek č. 5'!I5</f>
        <v>Imrich Nagy</v>
      </c>
      <c r="U28" t="str">
        <f>'12 družstiev Pretek č. 5'!$B$5</f>
        <v>Dunajská Streda -            Mivardi team</v>
      </c>
      <c r="V28">
        <v>1</v>
      </c>
      <c r="W28" t="str">
        <f>VLOOKUP($V28,$S$28:$T$39,COLUMN($B$28:$B$39),0)</f>
        <v>Tomáš Mráz</v>
      </c>
      <c r="X28" t="str">
        <f>VLOOKUP($V28,$S$28:$U$39,COLUMN($C$28:$C$39),0)</f>
        <v>Šahy</v>
      </c>
      <c r="AB28">
        <f>'12 družstiev Pretek č. 5'!L6</f>
        <v>3</v>
      </c>
      <c r="AC28" t="str">
        <f>'12 družstiev Pretek č. 5'!L5</f>
        <v>Igor Holeček</v>
      </c>
      <c r="AD28" t="str">
        <f>'12 družstiev Pretek č. 5'!$B$5</f>
        <v>Dunajská Streda -            Mivardi team</v>
      </c>
      <c r="AE28">
        <v>1</v>
      </c>
      <c r="AF28" t="str">
        <f>VLOOKUP($AE28,$AB$28:$AC$39,COLUMN($B$28:$B$39),0)</f>
        <v>Andrej Seman</v>
      </c>
      <c r="AG28" t="str">
        <f>VLOOKUP($AE28,$AB$28:$AD$39,COLUMN($C$28:$C$39),0)</f>
        <v>Michalovce</v>
      </c>
    </row>
    <row r="29" spans="1:34" x14ac:dyDescent="0.2">
      <c r="A29">
        <f>'12 družstiev Pretek č. 5'!C8</f>
        <v>8</v>
      </c>
      <c r="B29" t="str">
        <f>'12 družstiev Pretek č. 5'!C7</f>
        <v>Jozef Bartal</v>
      </c>
      <c r="C29" t="str">
        <f>'12 družstiev Pretek č. 5'!$B$7</f>
        <v>Komárno                    Bartal Mix</v>
      </c>
      <c r="D29">
        <v>2</v>
      </c>
      <c r="E29" t="str">
        <f t="shared" ref="E29:E39" si="8">VLOOKUP($D29,$A$28:$B$39,COLUMN($B$28:$B$39),0)</f>
        <v>Ľubomír Dzuro</v>
      </c>
      <c r="F29" t="str">
        <f t="shared" ref="F29:F39" si="9">VLOOKUP($D29,$A$28:$C$39,COLUMN($C$28:$C$39),0)</f>
        <v>Michalovce</v>
      </c>
      <c r="J29">
        <f>'12 družstiev Pretek č. 5'!F8</f>
        <v>3</v>
      </c>
      <c r="K29" t="str">
        <f>'12 družstiev Pretek č. 5'!F7</f>
        <v>František Mészaroš</v>
      </c>
      <c r="L29" t="str">
        <f>'12 družstiev Pretek č. 5'!$B$7</f>
        <v>Komárno                    Bartal Mix</v>
      </c>
      <c r="M29">
        <v>2</v>
      </c>
      <c r="N29" t="str">
        <f t="shared" ref="N29:N39" si="10">VLOOKUP($M29,$J$28:$K$39,COLUMN($B$28:$B$39),0)</f>
        <v>Jozef Kaštely</v>
      </c>
      <c r="O29" t="str">
        <f t="shared" ref="O29:O39" si="11">VLOOKUP($M29,$J$28:$L$39,COLUMN($C$28:$C$39),0)</f>
        <v>Michalovce</v>
      </c>
      <c r="S29">
        <f>'12 družstiev Pretek č. 5'!I8</f>
        <v>8</v>
      </c>
      <c r="T29" t="str">
        <f>'12 družstiev Pretek č. 5'!I7</f>
        <v>Roman Baranček</v>
      </c>
      <c r="U29" t="str">
        <f>'12 družstiev Pretek č. 5'!$B$7</f>
        <v>Komárno                    Bartal Mix</v>
      </c>
      <c r="V29">
        <v>2</v>
      </c>
      <c r="W29" t="str">
        <f t="shared" ref="W29:W39" si="12">VLOOKUP($V29,$S$28:$T$39,COLUMN($B$28:$B$39),0)</f>
        <v xml:space="preserve">Ján Hittmár </v>
      </c>
      <c r="X29" t="str">
        <f t="shared" ref="X29:X39" si="13">VLOOKUP($V29,$S$28:$U$39,COLUMN($C$28:$C$39),0)</f>
        <v>Vranov nad Topľou   Tubertíny</v>
      </c>
      <c r="AB29">
        <f>'12 družstiev Pretek č. 5'!L8</f>
        <v>9</v>
      </c>
      <c r="AC29" t="str">
        <f>'12 družstiev Pretek č. 5'!L7</f>
        <v>Peter Šejirman</v>
      </c>
      <c r="AD29" t="str">
        <f>'12 družstiev Pretek č. 5'!$B$7</f>
        <v>Komárno                    Bartal Mix</v>
      </c>
      <c r="AE29">
        <v>2</v>
      </c>
      <c r="AF29" t="str">
        <f t="shared" ref="AF29:AF39" si="14">VLOOKUP($AE29,$AB$28:$AC$39,COLUMN($B$28:$B$39),0)</f>
        <v>Miroslav Santus</v>
      </c>
      <c r="AG29" t="str">
        <f t="shared" ref="AG29:AG39" si="15">VLOOKUP($AE29,$AB$28:$AD$39,COLUMN($C$28:$C$39),0)</f>
        <v>Považská Bystrica         Sensas</v>
      </c>
    </row>
    <row r="30" spans="1:34" x14ac:dyDescent="0.2">
      <c r="A30">
        <f>'12 družstiev Pretek č. 5'!C10</f>
        <v>2</v>
      </c>
      <c r="B30" t="str">
        <f>'12 družstiev Pretek č. 5'!C9</f>
        <v>Ľubomír Dzuro</v>
      </c>
      <c r="C30" t="str">
        <f>'12 družstiev Pretek č. 5'!$B$9</f>
        <v>Michalovce</v>
      </c>
      <c r="D30">
        <v>3</v>
      </c>
      <c r="E30" t="str">
        <f t="shared" si="8"/>
        <v>Martin Pavlík</v>
      </c>
      <c r="F30" t="str">
        <f t="shared" si="9"/>
        <v>Turčianske Teplice</v>
      </c>
      <c r="J30">
        <f>'12 družstiev Pretek č. 5'!F10</f>
        <v>2</v>
      </c>
      <c r="K30" t="str">
        <f>'12 družstiev Pretek č. 5'!F9</f>
        <v>Jozef Kaštely</v>
      </c>
      <c r="L30" t="str">
        <f>'12 družstiev Pretek č. 5'!$B$9</f>
        <v>Michalovce</v>
      </c>
      <c r="M30">
        <v>3</v>
      </c>
      <c r="N30" t="str">
        <f t="shared" si="10"/>
        <v>František Mészaroš</v>
      </c>
      <c r="O30" t="str">
        <f t="shared" si="11"/>
        <v>Komárno                    Bartal Mix</v>
      </c>
      <c r="S30">
        <f>'12 družstiev Pretek č. 5'!I10</f>
        <v>7</v>
      </c>
      <c r="T30" t="str">
        <f>'12 družstiev Pretek č. 5'!I9</f>
        <v>Jozef Kanaloš</v>
      </c>
      <c r="U30" t="str">
        <f>'12 družstiev Pretek č. 5'!$B$9</f>
        <v>Michalovce</v>
      </c>
      <c r="V30">
        <v>3</v>
      </c>
      <c r="W30" t="str">
        <f t="shared" si="12"/>
        <v>Radoslav Rolík</v>
      </c>
      <c r="X30" t="str">
        <f t="shared" si="13"/>
        <v>Prešov                        Colmic</v>
      </c>
      <c r="AB30">
        <f>'12 družstiev Pretek č. 5'!L10</f>
        <v>1</v>
      </c>
      <c r="AC30" t="str">
        <f>'12 družstiev Pretek č. 5'!L9</f>
        <v>Andrej Seman</v>
      </c>
      <c r="AD30" t="str">
        <f>'12 družstiev Pretek č. 5'!$B$9</f>
        <v>Michalovce</v>
      </c>
      <c r="AE30">
        <v>3</v>
      </c>
      <c r="AF30" t="str">
        <f t="shared" si="14"/>
        <v>Igor Holeček</v>
      </c>
      <c r="AG30" t="str">
        <f t="shared" si="15"/>
        <v>Dunajská Streda -            Mivardi team</v>
      </c>
    </row>
    <row r="31" spans="1:34" x14ac:dyDescent="0.2">
      <c r="A31">
        <f>'12 družstiev Pretek č. 5'!C12</f>
        <v>11</v>
      </c>
      <c r="B31" t="str">
        <f>'12 družstiev Pretek č. 5'!C11</f>
        <v>Sándor Sági</v>
      </c>
      <c r="C31" t="str">
        <f>'12 družstiev Pretek č. 5'!$B$11</f>
        <v>Nové Zámky</v>
      </c>
      <c r="D31">
        <v>4</v>
      </c>
      <c r="E31" t="str">
        <f t="shared" si="8"/>
        <v>Ondrej Staňo</v>
      </c>
      <c r="F31" t="str">
        <f t="shared" si="9"/>
        <v>Šahy</v>
      </c>
      <c r="J31">
        <f>'12 družstiev Pretek č. 5'!F12</f>
        <v>11</v>
      </c>
      <c r="K31" t="str">
        <f>'12 družstiev Pretek č. 5'!F11</f>
        <v>Ladislav  Lenárd</v>
      </c>
      <c r="L31" t="str">
        <f>'12 družstiev Pretek č. 5'!$B$11</f>
        <v>Nové Zámky</v>
      </c>
      <c r="M31">
        <v>4</v>
      </c>
      <c r="N31" t="str">
        <f t="shared" si="10"/>
        <v>Miloslav Finďo</v>
      </c>
      <c r="O31" t="str">
        <f t="shared" si="11"/>
        <v>Žiar nad Hronom           Tubertíny</v>
      </c>
      <c r="S31">
        <f>'12 družstiev Pretek č. 5'!I12</f>
        <v>11</v>
      </c>
      <c r="T31" t="str">
        <f>'12 družstiev Pretek č. 5'!I11</f>
        <v>Ján Nagy</v>
      </c>
      <c r="U31" t="str">
        <f>'12 družstiev Pretek č. 5'!$B$11</f>
        <v>Nové Zámky</v>
      </c>
      <c r="V31">
        <v>4</v>
      </c>
      <c r="W31" t="str">
        <f t="shared" si="12"/>
        <v>František Haluška</v>
      </c>
      <c r="X31" t="str">
        <f t="shared" si="13"/>
        <v>Turčianske Teplice</v>
      </c>
      <c r="AB31">
        <f>'12 družstiev Pretek č. 5'!L12</f>
        <v>10</v>
      </c>
      <c r="AC31" t="str">
        <f>'12 družstiev Pretek č. 5'!L11</f>
        <v>Zoltán Miskolczi</v>
      </c>
      <c r="AD31" t="str">
        <f>'12 družstiev Pretek č. 5'!$B$11</f>
        <v>Nové Zámky</v>
      </c>
      <c r="AE31">
        <v>4</v>
      </c>
      <c r="AF31" t="str">
        <f t="shared" si="14"/>
        <v>Michal Petruš</v>
      </c>
      <c r="AG31" t="str">
        <f t="shared" si="15"/>
        <v>Turčianske Teplice</v>
      </c>
    </row>
    <row r="32" spans="1:34" x14ac:dyDescent="0.2">
      <c r="A32">
        <f>'12 družstiev Pretek č. 5'!C14</f>
        <v>9</v>
      </c>
      <c r="B32" t="str">
        <f>'12 družstiev Pretek č. 5'!C13</f>
        <v>Ľuboš Krupička</v>
      </c>
      <c r="C32" t="str">
        <f>'12 družstiev Pretek č. 5'!$B$13</f>
        <v>Považská Bystrica         Sensas</v>
      </c>
      <c r="D32">
        <v>5</v>
      </c>
      <c r="E32" t="str">
        <f t="shared" si="8"/>
        <v>Ervín Rendek</v>
      </c>
      <c r="F32" t="str">
        <f t="shared" si="9"/>
        <v>Žiar nad Hronom           Tubertíny</v>
      </c>
      <c r="J32">
        <f>'12 družstiev Pretek č. 5'!F14</f>
        <v>10</v>
      </c>
      <c r="K32" t="str">
        <f>'12 družstiev Pretek č. 5'!F13</f>
        <v>Erik Báťa</v>
      </c>
      <c r="L32" t="str">
        <f>'12 družstiev Pretek č. 5'!$B$13</f>
        <v>Považská Bystrica         Sensas</v>
      </c>
      <c r="M32">
        <v>5</v>
      </c>
      <c r="N32" t="str">
        <f t="shared" si="10"/>
        <v>´Daniel Olejňák</v>
      </c>
      <c r="O32" t="str">
        <f t="shared" si="11"/>
        <v>Prešov                        Colmic</v>
      </c>
      <c r="S32">
        <f>'12 družstiev Pretek č. 5'!I14</f>
        <v>9</v>
      </c>
      <c r="T32" t="str">
        <f>'12 družstiev Pretek č. 5'!I13</f>
        <v>Rastislav Dudr st.</v>
      </c>
      <c r="U32" t="str">
        <f>'12 družstiev Pretek č. 5'!$B$13</f>
        <v>Považská Bystrica         Sensas</v>
      </c>
      <c r="V32">
        <v>5</v>
      </c>
      <c r="W32" t="str">
        <f t="shared" si="12"/>
        <v>Imrich Nagy</v>
      </c>
      <c r="X32" t="str">
        <f t="shared" si="13"/>
        <v>Dunajská Streda -            Mivardi team</v>
      </c>
      <c r="AB32">
        <f>'12 družstiev Pretek č. 5'!L14</f>
        <v>2</v>
      </c>
      <c r="AC32" t="str">
        <f>'12 družstiev Pretek č. 5'!L13</f>
        <v>Miroslav Santus</v>
      </c>
      <c r="AD32" t="str">
        <f>'12 družstiev Pretek č. 5'!$B$13</f>
        <v>Považská Bystrica         Sensas</v>
      </c>
      <c r="AE32">
        <v>5</v>
      </c>
      <c r="AF32" t="str">
        <f t="shared" si="14"/>
        <v>Martin Rašek</v>
      </c>
      <c r="AG32" t="str">
        <f t="shared" si="15"/>
        <v>Vranov nad Topľou   Tubertíny</v>
      </c>
    </row>
    <row r="33" spans="1:33" x14ac:dyDescent="0.2">
      <c r="A33">
        <f>'12 družstiev Pretek č. 5'!C16</f>
        <v>6</v>
      </c>
      <c r="B33" t="str">
        <f>'12 družstiev Pretek č. 5'!C15</f>
        <v>Michal Olejňák</v>
      </c>
      <c r="C33" t="str">
        <f>'12 družstiev Pretek č. 5'!$B$15</f>
        <v>Prešov                        Colmic</v>
      </c>
      <c r="D33">
        <v>6</v>
      </c>
      <c r="E33" t="str">
        <f t="shared" si="8"/>
        <v>Michal Olejňák</v>
      </c>
      <c r="F33" t="str">
        <f t="shared" si="9"/>
        <v>Prešov                        Colmic</v>
      </c>
      <c r="J33">
        <f>'12 družstiev Pretek č. 5'!F16</f>
        <v>5</v>
      </c>
      <c r="K33" t="str">
        <f>'12 družstiev Pretek č. 5'!F15</f>
        <v>´Daniel Olejňák</v>
      </c>
      <c r="L33" t="str">
        <f>'12 družstiev Pretek č. 5'!$B$15</f>
        <v>Prešov                        Colmic</v>
      </c>
      <c r="M33">
        <v>6</v>
      </c>
      <c r="N33" t="str">
        <f t="shared" si="10"/>
        <v>Roman Radil</v>
      </c>
      <c r="O33" t="str">
        <f t="shared" si="11"/>
        <v>Trenčín                          ŠKP Trenčín</v>
      </c>
      <c r="S33">
        <f>'12 družstiev Pretek č. 5'!I16</f>
        <v>3</v>
      </c>
      <c r="T33" t="str">
        <f>'12 družstiev Pretek č. 5'!I15</f>
        <v>Radoslav Rolík</v>
      </c>
      <c r="U33" t="str">
        <f>'12 družstiev Pretek č. 5'!$B$15</f>
        <v>Prešov                        Colmic</v>
      </c>
      <c r="V33">
        <v>6</v>
      </c>
      <c r="W33" t="str">
        <f t="shared" si="12"/>
        <v>Ján Sámel</v>
      </c>
      <c r="X33" t="str">
        <f t="shared" si="13"/>
        <v>Žiar nad Hronom           Tubertíny</v>
      </c>
      <c r="AB33">
        <f>'12 družstiev Pretek č. 5'!L16</f>
        <v>6</v>
      </c>
      <c r="AC33" t="str">
        <f>'12 družstiev Pretek č. 5'!L15</f>
        <v>Lukáš Kondík</v>
      </c>
      <c r="AD33" t="str">
        <f>'12 družstiev Pretek č. 5'!$B$15</f>
        <v>Prešov                        Colmic</v>
      </c>
      <c r="AE33">
        <v>6</v>
      </c>
      <c r="AF33" t="str">
        <f t="shared" si="14"/>
        <v>Lukáš Kondík</v>
      </c>
      <c r="AG33" t="str">
        <f t="shared" si="15"/>
        <v>Prešov                        Colmic</v>
      </c>
    </row>
    <row r="34" spans="1:33" x14ac:dyDescent="0.2">
      <c r="A34">
        <f>'12 družstiev Pretek č. 5'!C18</f>
        <v>4</v>
      </c>
      <c r="B34" t="str">
        <f>'12 družstiev Pretek č. 5'!C17</f>
        <v>Ondrej Staňo</v>
      </c>
      <c r="C34" t="str">
        <f>'12 družstiev Pretek č. 5'!$B$17</f>
        <v>Šahy</v>
      </c>
      <c r="D34">
        <v>7</v>
      </c>
      <c r="E34" t="str">
        <f t="shared" si="8"/>
        <v>Ladislav Szabó</v>
      </c>
      <c r="F34" t="str">
        <f t="shared" si="9"/>
        <v>Dunajská Streda -            Mivardi team</v>
      </c>
      <c r="J34">
        <f>'12 družstiev Pretek č. 5'!F18</f>
        <v>9</v>
      </c>
      <c r="K34" t="str">
        <f>'12 družstiev Pretek č. 5'!F17</f>
        <v>Stanislav Šebek</v>
      </c>
      <c r="L34" t="str">
        <f>'12 družstiev Pretek č. 5'!$B$17</f>
        <v>Šahy</v>
      </c>
      <c r="M34">
        <v>7</v>
      </c>
      <c r="N34" t="str">
        <f t="shared" si="10"/>
        <v>Peter Rošák</v>
      </c>
      <c r="O34" t="str">
        <f t="shared" si="11"/>
        <v>Vranov nad Topľou   Tubertíny</v>
      </c>
      <c r="S34">
        <f>'12 družstiev Pretek č. 5'!I18</f>
        <v>1</v>
      </c>
      <c r="T34" t="str">
        <f>'12 družstiev Pretek č. 5'!I17</f>
        <v>Tomáš Mráz</v>
      </c>
      <c r="U34" t="str">
        <f>'12 družstiev Pretek č. 5'!$B$17</f>
        <v>Šahy</v>
      </c>
      <c r="V34">
        <v>7</v>
      </c>
      <c r="W34" t="str">
        <f t="shared" si="12"/>
        <v>Jozef Kanaloš</v>
      </c>
      <c r="X34" t="str">
        <f t="shared" si="13"/>
        <v>Michalovce</v>
      </c>
      <c r="AB34">
        <f>'12 družstiev Pretek č. 5'!L18</f>
        <v>7</v>
      </c>
      <c r="AC34" t="str">
        <f>'12 družstiev Pretek č. 5'!L17</f>
        <v>Ľuboš Tanaši</v>
      </c>
      <c r="AD34" t="str">
        <f>'12 družstiev Pretek č. 5'!$B$17</f>
        <v>Šahy</v>
      </c>
      <c r="AE34">
        <v>7</v>
      </c>
      <c r="AF34" t="str">
        <f t="shared" si="14"/>
        <v>Ľuboš Tanaši</v>
      </c>
      <c r="AG34" t="str">
        <f t="shared" si="15"/>
        <v>Šahy</v>
      </c>
    </row>
    <row r="35" spans="1:33" x14ac:dyDescent="0.2">
      <c r="A35">
        <f>'12 družstiev Pretek č. 5'!C20</f>
        <v>10</v>
      </c>
      <c r="B35" t="str">
        <f>'12 družstiev Pretek č. 5'!C19</f>
        <v>Marek Macháč</v>
      </c>
      <c r="C35" t="str">
        <f>'12 družstiev Pretek č. 5'!$B$19</f>
        <v>Trenčín                          ŠKP Trenčín</v>
      </c>
      <c r="D35">
        <v>8</v>
      </c>
      <c r="E35" t="str">
        <f t="shared" si="8"/>
        <v>Jozef Bartal</v>
      </c>
      <c r="F35" t="str">
        <f t="shared" si="9"/>
        <v>Komárno                    Bartal Mix</v>
      </c>
      <c r="J35">
        <f>'12 družstiev Pretek č. 5'!F20</f>
        <v>6</v>
      </c>
      <c r="K35" t="str">
        <f>'12 družstiev Pretek č. 5'!F19</f>
        <v>Roman Radil</v>
      </c>
      <c r="L35" t="str">
        <f>'12 družstiev Pretek č. 5'!$B$19</f>
        <v>Trenčín                          ŠKP Trenčín</v>
      </c>
      <c r="M35">
        <v>8</v>
      </c>
      <c r="N35" t="str">
        <f t="shared" si="10"/>
        <v>Viliam Pikla</v>
      </c>
      <c r="O35" t="str">
        <f t="shared" si="11"/>
        <v>Turčianske Teplice</v>
      </c>
      <c r="S35">
        <f>'12 družstiev Pretek č. 5'!I20</f>
        <v>10</v>
      </c>
      <c r="T35" t="str">
        <f>'12 družstiev Pretek č. 5'!I19</f>
        <v>Patrik Gargalík</v>
      </c>
      <c r="U35" t="str">
        <f>'12 družstiev Pretek č. 5'!$B$19</f>
        <v>Trenčín                          ŠKP Trenčín</v>
      </c>
      <c r="V35">
        <v>8</v>
      </c>
      <c r="W35" t="str">
        <f t="shared" si="12"/>
        <v>Roman Baranček</v>
      </c>
      <c r="X35" t="str">
        <f t="shared" si="13"/>
        <v>Komárno                    Bartal Mix</v>
      </c>
      <c r="AB35">
        <f>'12 družstiev Pretek č. 5'!L20</f>
        <v>8</v>
      </c>
      <c r="AC35" t="str">
        <f>'12 družstiev Pretek č. 5'!L19</f>
        <v>Branislav Oslanec</v>
      </c>
      <c r="AD35" t="str">
        <f>'12 družstiev Pretek č. 5'!$B$19</f>
        <v>Trenčín                          ŠKP Trenčín</v>
      </c>
      <c r="AE35">
        <v>8</v>
      </c>
      <c r="AF35" t="str">
        <f t="shared" si="14"/>
        <v>Branislav Oslanec</v>
      </c>
      <c r="AG35" t="str">
        <f t="shared" si="15"/>
        <v>Trenčín                          ŠKP Trenčín</v>
      </c>
    </row>
    <row r="36" spans="1:33" x14ac:dyDescent="0.2">
      <c r="A36">
        <f>'12 družstiev Pretek č. 5'!C22</f>
        <v>12</v>
      </c>
      <c r="B36" t="str">
        <f>'12 družstiev Pretek č. 5'!C21</f>
        <v>Martin Lipka</v>
      </c>
      <c r="C36" t="str">
        <f>'12 družstiev Pretek č. 5'!$B$21</f>
        <v>Trnava  A                           Mivardi</v>
      </c>
      <c r="D36">
        <v>9</v>
      </c>
      <c r="E36" t="str">
        <f t="shared" si="8"/>
        <v>Ľuboš Krupička</v>
      </c>
      <c r="F36" t="str">
        <f t="shared" si="9"/>
        <v>Považská Bystrica         Sensas</v>
      </c>
      <c r="J36">
        <f>'12 družstiev Pretek č. 5'!F22</f>
        <v>12</v>
      </c>
      <c r="K36" t="str">
        <f>'12 družstiev Pretek č. 5'!F21</f>
        <v>Gabriel Vajsábel</v>
      </c>
      <c r="L36" t="str">
        <f>'12 družstiev Pretek č. 5'!$B$21</f>
        <v>Trnava  A                           Mivardi</v>
      </c>
      <c r="M36">
        <v>9</v>
      </c>
      <c r="N36" t="str">
        <f t="shared" si="10"/>
        <v>Stanislav Šebek</v>
      </c>
      <c r="O36" t="str">
        <f t="shared" si="11"/>
        <v>Šahy</v>
      </c>
      <c r="S36">
        <f>'12 družstiev Pretek č. 5'!I22</f>
        <v>12</v>
      </c>
      <c r="T36" t="str">
        <f>'12 družstiev Pretek č. 5'!I21</f>
        <v>Peter Mišo</v>
      </c>
      <c r="U36" t="str">
        <f>'12 družstiev Pretek č. 5'!$B$21</f>
        <v>Trnava  A                           Mivardi</v>
      </c>
      <c r="V36">
        <v>9</v>
      </c>
      <c r="W36" t="str">
        <f t="shared" si="12"/>
        <v>Rastislav Dudr st.</v>
      </c>
      <c r="X36" t="str">
        <f t="shared" si="13"/>
        <v>Považská Bystrica         Sensas</v>
      </c>
      <c r="AB36">
        <f>'12 družstiev Pretek č. 5'!L22</f>
        <v>11</v>
      </c>
      <c r="AC36" t="str">
        <f>'12 družstiev Pretek č. 5'!L21</f>
        <v>Peter Ardan</v>
      </c>
      <c r="AD36" t="str">
        <f>'12 družstiev Pretek č. 5'!$B$21</f>
        <v>Trnava  A                           Mivardi</v>
      </c>
      <c r="AE36">
        <v>9</v>
      </c>
      <c r="AF36" t="str">
        <f t="shared" si="14"/>
        <v>Peter Šejirman</v>
      </c>
      <c r="AG36" t="str">
        <f t="shared" si="15"/>
        <v>Komárno                    Bartal Mix</v>
      </c>
    </row>
    <row r="37" spans="1:33" x14ac:dyDescent="0.2">
      <c r="A37">
        <f>'12 družstiev Pretek č. 5'!C24</f>
        <v>3</v>
      </c>
      <c r="B37" t="str">
        <f>'12 družstiev Pretek č. 5'!C23</f>
        <v>Martin Pavlík</v>
      </c>
      <c r="C37" t="str">
        <f>'12 družstiev Pretek č. 5'!$B$23</f>
        <v>Turčianske Teplice</v>
      </c>
      <c r="D37">
        <v>10</v>
      </c>
      <c r="E37" t="str">
        <f t="shared" si="8"/>
        <v>Marek Macháč</v>
      </c>
      <c r="F37" t="str">
        <f t="shared" si="9"/>
        <v>Trenčín                          ŠKP Trenčín</v>
      </c>
      <c r="J37">
        <f>'12 družstiev Pretek č. 5'!F24</f>
        <v>8</v>
      </c>
      <c r="K37" t="str">
        <f>'12 družstiev Pretek č. 5'!F23</f>
        <v>Viliam Pikla</v>
      </c>
      <c r="L37" t="str">
        <f>'12 družstiev Pretek č. 5'!$B$23</f>
        <v>Turčianske Teplice</v>
      </c>
      <c r="M37">
        <v>10</v>
      </c>
      <c r="N37" t="str">
        <f t="shared" si="10"/>
        <v>Erik Báťa</v>
      </c>
      <c r="O37" t="str">
        <f t="shared" si="11"/>
        <v>Považská Bystrica         Sensas</v>
      </c>
      <c r="S37">
        <f>'12 družstiev Pretek č. 5'!I24</f>
        <v>4</v>
      </c>
      <c r="T37" t="str">
        <f>'12 družstiev Pretek č. 5'!I23</f>
        <v>František Haluška</v>
      </c>
      <c r="U37" t="str">
        <f>'12 družstiev Pretek č. 5'!$B$23</f>
        <v>Turčianske Teplice</v>
      </c>
      <c r="V37">
        <v>10</v>
      </c>
      <c r="W37" t="str">
        <f t="shared" si="12"/>
        <v>Patrik Gargalík</v>
      </c>
      <c r="X37" t="str">
        <f t="shared" si="13"/>
        <v>Trenčín                          ŠKP Trenčín</v>
      </c>
      <c r="AB37">
        <f>'12 družstiev Pretek č. 5'!L24</f>
        <v>4</v>
      </c>
      <c r="AC37" t="str">
        <f>'12 družstiev Pretek č. 5'!L23</f>
        <v>Michal Petruš</v>
      </c>
      <c r="AD37" t="str">
        <f>'12 družstiev Pretek č. 5'!$B$23</f>
        <v>Turčianske Teplice</v>
      </c>
      <c r="AE37">
        <v>10</v>
      </c>
      <c r="AF37" t="str">
        <f t="shared" si="14"/>
        <v>Zoltán Miskolczi</v>
      </c>
      <c r="AG37" t="str">
        <f t="shared" si="15"/>
        <v>Nové Zámky</v>
      </c>
    </row>
    <row r="38" spans="1:33" x14ac:dyDescent="0.2">
      <c r="A38">
        <f>'12 družstiev Pretek č. 5'!C26</f>
        <v>1</v>
      </c>
      <c r="B38" t="str">
        <f>'12 družstiev Pretek č. 5'!C25</f>
        <v>Ján Mikita</v>
      </c>
      <c r="C38" t="str">
        <f>'12 družstiev Pretek č. 5'!$B$25</f>
        <v>Vranov nad Topľou   Tubertíny</v>
      </c>
      <c r="D38">
        <v>11</v>
      </c>
      <c r="E38" t="str">
        <f t="shared" si="8"/>
        <v>Sándor Sági</v>
      </c>
      <c r="F38" t="str">
        <f t="shared" si="9"/>
        <v>Nové Zámky</v>
      </c>
      <c r="J38">
        <f>'12 družstiev Pretek č. 5'!F26</f>
        <v>7</v>
      </c>
      <c r="K38" t="str">
        <f>'12 družstiev Pretek č. 5'!F25</f>
        <v>Peter Rošák</v>
      </c>
      <c r="L38" t="str">
        <f>'12 družstiev Pretek č. 5'!$B$25</f>
        <v>Vranov nad Topľou   Tubertíny</v>
      </c>
      <c r="M38">
        <v>11</v>
      </c>
      <c r="N38" t="str">
        <f t="shared" si="10"/>
        <v>Ladislav  Lenárd</v>
      </c>
      <c r="O38" t="str">
        <f t="shared" si="11"/>
        <v>Nové Zámky</v>
      </c>
      <c r="S38">
        <f>'12 družstiev Pretek č. 5'!I26</f>
        <v>2</v>
      </c>
      <c r="T38" t="str">
        <f>'12 družstiev Pretek č. 5'!I25</f>
        <v xml:space="preserve">Ján Hittmár </v>
      </c>
      <c r="U38" t="str">
        <f>'12 družstiev Pretek č. 5'!$B$25</f>
        <v>Vranov nad Topľou   Tubertíny</v>
      </c>
      <c r="V38">
        <v>11</v>
      </c>
      <c r="W38" t="str">
        <f t="shared" si="12"/>
        <v>Ján Nagy</v>
      </c>
      <c r="X38" t="str">
        <f t="shared" si="13"/>
        <v>Nové Zámky</v>
      </c>
      <c r="AB38">
        <f>'12 družstiev Pretek č. 5'!L26</f>
        <v>5</v>
      </c>
      <c r="AC38" t="str">
        <f>'12 družstiev Pretek č. 5'!L25</f>
        <v>Martin Rašek</v>
      </c>
      <c r="AD38" t="str">
        <f>'12 družstiev Pretek č. 5'!$B$25</f>
        <v>Vranov nad Topľou   Tubertíny</v>
      </c>
      <c r="AE38">
        <v>11</v>
      </c>
      <c r="AF38" t="str">
        <f t="shared" si="14"/>
        <v>Peter Ardan</v>
      </c>
      <c r="AG38" t="str">
        <f t="shared" si="15"/>
        <v>Trnava  A                           Mivardi</v>
      </c>
    </row>
    <row r="39" spans="1:33" x14ac:dyDescent="0.2">
      <c r="A39">
        <f>'12 družstiev Pretek č. 5'!C28</f>
        <v>5</v>
      </c>
      <c r="B39" t="str">
        <f>'12 družstiev Pretek č. 5'!C27</f>
        <v>Ervín Rendek</v>
      </c>
      <c r="C39" t="str">
        <f>'12 družstiev Pretek č. 5'!$B$27</f>
        <v>Žiar nad Hronom           Tubertíny</v>
      </c>
      <c r="D39">
        <v>12</v>
      </c>
      <c r="E39" t="str">
        <f t="shared" si="8"/>
        <v>Martin Lipka</v>
      </c>
      <c r="F39" t="str">
        <f t="shared" si="9"/>
        <v>Trnava  A                           Mivardi</v>
      </c>
      <c r="J39">
        <f>'12 družstiev Pretek č. 5'!F28</f>
        <v>4</v>
      </c>
      <c r="K39" t="str">
        <f>'12 družstiev Pretek č. 5'!F27</f>
        <v>Miloslav Finďo</v>
      </c>
      <c r="L39" t="str">
        <f>'12 družstiev Pretek č. 5'!$B$27</f>
        <v>Žiar nad Hronom           Tubertíny</v>
      </c>
      <c r="M39">
        <v>12</v>
      </c>
      <c r="N39" t="str">
        <f t="shared" si="10"/>
        <v>Gabriel Vajsábel</v>
      </c>
      <c r="O39" t="str">
        <f t="shared" si="11"/>
        <v>Trnava  A                           Mivardi</v>
      </c>
      <c r="S39">
        <f>'12 družstiev Pretek č. 5'!I28</f>
        <v>6</v>
      </c>
      <c r="T39" t="str">
        <f>'12 družstiev Pretek č. 5'!I27</f>
        <v>Ján Sámel</v>
      </c>
      <c r="U39" t="str">
        <f>'12 družstiev Pretek č. 5'!$B$27</f>
        <v>Žiar nad Hronom           Tubertíny</v>
      </c>
      <c r="V39">
        <v>12</v>
      </c>
      <c r="W39" t="str">
        <f t="shared" si="12"/>
        <v>Peter Mišo</v>
      </c>
      <c r="X39" t="str">
        <f t="shared" si="13"/>
        <v>Trnava  A                           Mivardi</v>
      </c>
      <c r="AB39">
        <f>'12 družstiev Pretek č. 5'!L28</f>
        <v>12</v>
      </c>
      <c r="AC39" t="str">
        <f>'12 družstiev Pretek č. 5'!L27</f>
        <v xml:space="preserve">Ramis Saliu </v>
      </c>
      <c r="AD39" t="str">
        <f>'12 družstiev Pretek č. 5'!$B$27</f>
        <v>Žiar nad Hronom           Tubertíny</v>
      </c>
      <c r="AE39">
        <v>12</v>
      </c>
      <c r="AF39" t="str">
        <f t="shared" si="14"/>
        <v xml:space="preserve">Ramis Saliu </v>
      </c>
      <c r="AG39" t="str">
        <f t="shared" si="15"/>
        <v>Žiar nad Hronom           Tubertíny</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U1" workbookViewId="0">
      <selection activeCell="Z12" sqref="Z12"/>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5.710937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4.7109375" customWidth="1"/>
    <col min="20" max="20" width="15.42578125" bestFit="1" customWidth="1"/>
    <col min="21" max="21" width="26.7109375" bestFit="1" customWidth="1"/>
    <col min="22" max="22" width="30.42578125" bestFit="1" customWidth="1"/>
    <col min="23" max="23" width="15.42578125" bestFit="1" customWidth="1"/>
    <col min="27" max="27" width="5.140625" customWidth="1"/>
    <col min="29" max="29" width="15.42578125" bestFit="1" customWidth="1"/>
    <col min="30" max="30" width="22.42578125" customWidth="1"/>
    <col min="31" max="31" width="30.42578125" bestFit="1" customWidth="1"/>
    <col min="32" max="32" width="15.42578125" bestFit="1" customWidth="1"/>
  </cols>
  <sheetData>
    <row r="1" spans="1:34" ht="45" customHeight="1" x14ac:dyDescent="0.2">
      <c r="A1" s="82"/>
      <c r="B1" s="232" t="s">
        <v>95</v>
      </c>
      <c r="C1" s="232"/>
      <c r="D1" s="232"/>
      <c r="E1" s="232"/>
      <c r="F1" s="232"/>
      <c r="G1" s="233"/>
      <c r="H1" s="78"/>
      <c r="J1" s="82"/>
      <c r="K1" s="232" t="s">
        <v>96</v>
      </c>
      <c r="L1" s="232"/>
      <c r="M1" s="232"/>
      <c r="N1" s="232"/>
      <c r="O1" s="232"/>
      <c r="P1" s="233"/>
      <c r="Q1" s="78"/>
      <c r="S1" s="82"/>
      <c r="T1" s="232" t="s">
        <v>97</v>
      </c>
      <c r="U1" s="232"/>
      <c r="V1" s="232"/>
      <c r="W1" s="232"/>
      <c r="X1" s="232"/>
      <c r="Y1" s="233"/>
      <c r="Z1" s="78"/>
      <c r="AB1" s="82"/>
      <c r="AC1" s="232" t="s">
        <v>98</v>
      </c>
      <c r="AD1" s="232"/>
      <c r="AE1" s="232"/>
      <c r="AF1" s="232"/>
      <c r="AG1" s="232"/>
      <c r="AH1" s="233"/>
    </row>
    <row r="2" spans="1:34" ht="45" customHeight="1" thickBot="1" x14ac:dyDescent="0.25">
      <c r="A2" s="83"/>
      <c r="B2" s="234" t="str">
        <f xml:space="preserve">  '12 družstiev Pretek č. 6'!$C$1</f>
        <v>Miesto preteku:  VN Šírava</v>
      </c>
      <c r="C2" s="234"/>
      <c r="D2" s="234"/>
      <c r="E2" s="228" t="str">
        <f>'12 družstiev Pretek č. 6'!$J$1</f>
        <v>Dátum :  03.10.2021</v>
      </c>
      <c r="F2" s="228"/>
      <c r="G2" s="229"/>
      <c r="H2" s="84"/>
      <c r="J2" s="83"/>
      <c r="K2" s="234" t="str">
        <f xml:space="preserve">  '12 družstiev Pretek č. 6'!$C$1</f>
        <v>Miesto preteku:  VN Šírava</v>
      </c>
      <c r="L2" s="234"/>
      <c r="M2" s="234"/>
      <c r="N2" s="228" t="str">
        <f>'12 družstiev Pretek č. 6'!$J$1</f>
        <v>Dátum :  03.10.2021</v>
      </c>
      <c r="O2" s="228"/>
      <c r="P2" s="229"/>
      <c r="Q2" s="84"/>
      <c r="S2" s="83"/>
      <c r="T2" s="234" t="str">
        <f xml:space="preserve">  '12 družstiev Pretek č. 6'!$C$1</f>
        <v>Miesto preteku:  VN Šírava</v>
      </c>
      <c r="U2" s="234"/>
      <c r="V2" s="234"/>
      <c r="W2" s="228" t="str">
        <f>'12 družstiev Pretek č. 6'!$J$1</f>
        <v>Dátum :  03.10.2021</v>
      </c>
      <c r="X2" s="228"/>
      <c r="Y2" s="229"/>
      <c r="Z2" s="84"/>
      <c r="AB2" s="83"/>
      <c r="AC2" s="234" t="str">
        <f xml:space="preserve">  '12 družstiev Pretek č. 6'!$C$1</f>
        <v>Miesto preteku:  VN Šírava</v>
      </c>
      <c r="AD2" s="234"/>
      <c r="AE2" s="234"/>
      <c r="AF2" s="228" t="str">
        <f>'12 družstiev Pretek č. 6'!$J$1</f>
        <v>Dátum :  03.10.2021</v>
      </c>
      <c r="AG2" s="228"/>
      <c r="AH2" s="229"/>
    </row>
    <row r="3" spans="1:34" ht="24.95" customHeight="1" thickBot="1" x14ac:dyDescent="0.25">
      <c r="A3" s="85" t="s">
        <v>55</v>
      </c>
      <c r="B3" s="230" t="s">
        <v>56</v>
      </c>
      <c r="C3" s="231"/>
      <c r="D3" s="86" t="s">
        <v>57</v>
      </c>
      <c r="E3" s="87" t="s">
        <v>58</v>
      </c>
      <c r="F3" s="87" t="s">
        <v>59</v>
      </c>
      <c r="G3" s="88" t="s">
        <v>60</v>
      </c>
      <c r="H3" s="89"/>
      <c r="J3" s="85" t="s">
        <v>55</v>
      </c>
      <c r="K3" s="230" t="s">
        <v>56</v>
      </c>
      <c r="L3" s="231"/>
      <c r="M3" s="86" t="s">
        <v>57</v>
      </c>
      <c r="N3" s="87" t="s">
        <v>58</v>
      </c>
      <c r="O3" s="87" t="s">
        <v>59</v>
      </c>
      <c r="P3" s="88" t="s">
        <v>60</v>
      </c>
      <c r="Q3" s="89"/>
      <c r="S3" s="85" t="s">
        <v>55</v>
      </c>
      <c r="T3" s="230" t="s">
        <v>56</v>
      </c>
      <c r="U3" s="231"/>
      <c r="V3" s="86" t="s">
        <v>57</v>
      </c>
      <c r="W3" s="87" t="s">
        <v>58</v>
      </c>
      <c r="X3" s="87" t="s">
        <v>59</v>
      </c>
      <c r="Y3" s="88" t="s">
        <v>60</v>
      </c>
      <c r="Z3" s="89"/>
      <c r="AB3" s="85" t="s">
        <v>55</v>
      </c>
      <c r="AC3" s="230" t="s">
        <v>56</v>
      </c>
      <c r="AD3" s="231"/>
      <c r="AE3" s="86" t="s">
        <v>57</v>
      </c>
      <c r="AF3" s="87" t="s">
        <v>58</v>
      </c>
      <c r="AG3" s="87" t="s">
        <v>59</v>
      </c>
      <c r="AH3" s="88" t="s">
        <v>60</v>
      </c>
    </row>
    <row r="4" spans="1:34" ht="39.950000000000003" customHeight="1" thickTop="1" x14ac:dyDescent="0.3">
      <c r="A4" s="90">
        <v>1</v>
      </c>
      <c r="B4" s="235" t="str">
        <f t="shared" ref="B4:B15" si="0">E28</f>
        <v>Miloslav Finďo</v>
      </c>
      <c r="C4" s="236"/>
      <c r="D4" s="91" t="str">
        <f t="shared" ref="D4:D15" si="1">F28</f>
        <v>Žiar nad Hronom           Tubertíny</v>
      </c>
      <c r="E4" s="92"/>
      <c r="F4" s="92"/>
      <c r="G4" s="93"/>
      <c r="H4" s="8"/>
      <c r="J4" s="90">
        <v>1</v>
      </c>
      <c r="K4" s="235" t="str">
        <f t="shared" ref="K4:K15" si="2">N28</f>
        <v xml:space="preserve">Ján Hittmár </v>
      </c>
      <c r="L4" s="236"/>
      <c r="M4" s="91" t="str">
        <f t="shared" ref="M4:M15" si="3">O28</f>
        <v>Vranov nad Topľou   Tubertíny</v>
      </c>
      <c r="N4" s="92"/>
      <c r="O4" s="92"/>
      <c r="P4" s="93"/>
      <c r="Q4" s="8"/>
      <c r="S4" s="90">
        <v>1</v>
      </c>
      <c r="T4" s="235" t="str">
        <f t="shared" ref="T4:T15" si="4">W28</f>
        <v>´Daniel Olejňák</v>
      </c>
      <c r="U4" s="236"/>
      <c r="V4" s="91" t="str">
        <f t="shared" ref="V4:V15" si="5">X28</f>
        <v>Prešov                                Colmic</v>
      </c>
      <c r="W4" s="92"/>
      <c r="X4" s="92"/>
      <c r="Y4" s="93"/>
      <c r="Z4" s="8"/>
      <c r="AB4" s="90">
        <v>1</v>
      </c>
      <c r="AC4" s="235" t="str">
        <f t="shared" ref="AC4:AC15" si="6">AF28</f>
        <v>Jozef Kaštely</v>
      </c>
      <c r="AD4" s="236"/>
      <c r="AE4" s="91" t="str">
        <f t="shared" ref="AE4:AE15" si="7">AG28</f>
        <v>Michalovce</v>
      </c>
      <c r="AF4" s="92"/>
      <c r="AG4" s="92"/>
      <c r="AH4" s="93"/>
    </row>
    <row r="5" spans="1:34" ht="39.950000000000003" customHeight="1" x14ac:dyDescent="0.3">
      <c r="A5" s="94">
        <v>2</v>
      </c>
      <c r="B5" s="237" t="str">
        <f t="shared" si="0"/>
        <v>Rastislav Dudr st.</v>
      </c>
      <c r="C5" s="238"/>
      <c r="D5" s="95" t="str">
        <f t="shared" si="1"/>
        <v>Považská Bystrica         Sensas</v>
      </c>
      <c r="E5" s="96"/>
      <c r="F5" s="96"/>
      <c r="G5" s="97"/>
      <c r="H5" s="8"/>
      <c r="J5" s="94">
        <v>2</v>
      </c>
      <c r="K5" s="237" t="str">
        <f t="shared" si="2"/>
        <v>Roman Baranček</v>
      </c>
      <c r="L5" s="238"/>
      <c r="M5" s="95" t="str">
        <f t="shared" si="3"/>
        <v>Komárno                           Bartal Mix</v>
      </c>
      <c r="N5" s="96"/>
      <c r="O5" s="96"/>
      <c r="P5" s="97"/>
      <c r="Q5" s="8"/>
      <c r="S5" s="94">
        <v>2</v>
      </c>
      <c r="T5" s="237" t="str">
        <f t="shared" si="4"/>
        <v>Ján Mikita</v>
      </c>
      <c r="U5" s="238"/>
      <c r="V5" s="95" t="str">
        <f t="shared" si="5"/>
        <v>Vranov nad Topľou   Tubertíny</v>
      </c>
      <c r="W5" s="96"/>
      <c r="X5" s="96"/>
      <c r="Y5" s="97"/>
      <c r="Z5" s="8"/>
      <c r="AB5" s="94">
        <v>2</v>
      </c>
      <c r="AC5" s="237" t="str">
        <f t="shared" si="6"/>
        <v>Martin Rašek</v>
      </c>
      <c r="AD5" s="238"/>
      <c r="AE5" s="95" t="str">
        <f t="shared" si="7"/>
        <v>Vranov nad Topľou   Tubertíny</v>
      </c>
      <c r="AF5" s="96"/>
      <c r="AG5" s="96"/>
      <c r="AH5" s="97"/>
    </row>
    <row r="6" spans="1:34" ht="39.950000000000003" customHeight="1" x14ac:dyDescent="0.3">
      <c r="A6" s="94">
        <v>3</v>
      </c>
      <c r="B6" s="237" t="str">
        <f t="shared" si="0"/>
        <v>Igor Holeček</v>
      </c>
      <c r="C6" s="238"/>
      <c r="D6" s="95" t="str">
        <f t="shared" si="1"/>
        <v>Dunajská Streda -            Mivardi team</v>
      </c>
      <c r="E6" s="96"/>
      <c r="F6" s="96"/>
      <c r="G6" s="97"/>
      <c r="H6" s="8"/>
      <c r="J6" s="94">
        <v>3</v>
      </c>
      <c r="K6" s="237" t="str">
        <f t="shared" si="2"/>
        <v>Michal Olejňák</v>
      </c>
      <c r="L6" s="238"/>
      <c r="M6" s="95" t="str">
        <f t="shared" si="3"/>
        <v>Prešov                                Colmic</v>
      </c>
      <c r="N6" s="96"/>
      <c r="O6" s="96"/>
      <c r="P6" s="97"/>
      <c r="Q6" s="8"/>
      <c r="S6" s="94">
        <v>3</v>
      </c>
      <c r="T6" s="237" t="str">
        <f t="shared" si="4"/>
        <v>Jozef Kanaloš</v>
      </c>
      <c r="U6" s="238"/>
      <c r="V6" s="95" t="str">
        <f t="shared" si="5"/>
        <v>Michalovce</v>
      </c>
      <c r="W6" s="96"/>
      <c r="X6" s="96"/>
      <c r="Y6" s="97"/>
      <c r="Z6" s="8"/>
      <c r="AB6" s="94">
        <v>3</v>
      </c>
      <c r="AC6" s="237" t="str">
        <f t="shared" si="6"/>
        <v>Patrik Gargalík</v>
      </c>
      <c r="AD6" s="238"/>
      <c r="AE6" s="95" t="str">
        <f t="shared" si="7"/>
        <v>Trenčín                          ŠKP Trenčín</v>
      </c>
      <c r="AF6" s="96"/>
      <c r="AG6" s="96"/>
      <c r="AH6" s="97"/>
    </row>
    <row r="7" spans="1:34" ht="39.950000000000003" customHeight="1" x14ac:dyDescent="0.3">
      <c r="A7" s="94">
        <v>4</v>
      </c>
      <c r="B7" s="237" t="str">
        <f t="shared" si="0"/>
        <v>Peter Rošák</v>
      </c>
      <c r="C7" s="238"/>
      <c r="D7" s="95" t="str">
        <f t="shared" si="1"/>
        <v>Vranov nad Topľou   Tubertíny</v>
      </c>
      <c r="E7" s="96"/>
      <c r="F7" s="96"/>
      <c r="G7" s="97"/>
      <c r="H7" s="8"/>
      <c r="J7" s="94">
        <v>4</v>
      </c>
      <c r="K7" s="237" t="str">
        <f t="shared" si="2"/>
        <v>Ľuboš Tanaši</v>
      </c>
      <c r="L7" s="238"/>
      <c r="M7" s="95" t="str">
        <f t="shared" si="3"/>
        <v>Šahy</v>
      </c>
      <c r="N7" s="96"/>
      <c r="O7" s="96"/>
      <c r="P7" s="97"/>
      <c r="Q7" s="8"/>
      <c r="S7" s="94">
        <v>4</v>
      </c>
      <c r="T7" s="237" t="str">
        <f t="shared" si="4"/>
        <v>Miroslav Santus</v>
      </c>
      <c r="U7" s="238"/>
      <c r="V7" s="95" t="str">
        <f t="shared" si="5"/>
        <v>Považská Bystrica         Sensas</v>
      </c>
      <c r="W7" s="96"/>
      <c r="X7" s="96"/>
      <c r="Y7" s="97"/>
      <c r="Z7" s="8"/>
      <c r="AB7" s="94">
        <v>4</v>
      </c>
      <c r="AC7" s="237" t="str">
        <f t="shared" si="6"/>
        <v>Peter Šejirman</v>
      </c>
      <c r="AD7" s="238"/>
      <c r="AE7" s="95" t="str">
        <f t="shared" si="7"/>
        <v>Komárno                           Bartal Mix</v>
      </c>
      <c r="AF7" s="96"/>
      <c r="AG7" s="96"/>
      <c r="AH7" s="97"/>
    </row>
    <row r="8" spans="1:34" ht="39.950000000000003" customHeight="1" x14ac:dyDescent="0.3">
      <c r="A8" s="94">
        <v>5</v>
      </c>
      <c r="B8" s="237" t="str">
        <f t="shared" si="0"/>
        <v>Andrej Seman</v>
      </c>
      <c r="C8" s="238"/>
      <c r="D8" s="95" t="str">
        <f t="shared" si="1"/>
        <v>Michalovce</v>
      </c>
      <c r="E8" s="96"/>
      <c r="F8" s="96"/>
      <c r="G8" s="97"/>
      <c r="H8" s="8"/>
      <c r="J8" s="94">
        <v>5</v>
      </c>
      <c r="K8" s="237" t="str">
        <f t="shared" si="2"/>
        <v>Ľuboš Krupička</v>
      </c>
      <c r="L8" s="238"/>
      <c r="M8" s="95" t="str">
        <f t="shared" si="3"/>
        <v>Považská Bystrica         Sensas</v>
      </c>
      <c r="N8" s="96"/>
      <c r="O8" s="96"/>
      <c r="P8" s="97"/>
      <c r="Q8" s="8"/>
      <c r="S8" s="94">
        <v>5</v>
      </c>
      <c r="T8" s="237" t="str">
        <f t="shared" si="4"/>
        <v>Jozef Bartal</v>
      </c>
      <c r="U8" s="238"/>
      <c r="V8" s="95" t="str">
        <f t="shared" si="5"/>
        <v>Komárno                           Bartal Mix</v>
      </c>
      <c r="W8" s="96"/>
      <c r="X8" s="96"/>
      <c r="Y8" s="97"/>
      <c r="Z8" s="8"/>
      <c r="AB8" s="94">
        <v>5</v>
      </c>
      <c r="AC8" s="237" t="str">
        <f t="shared" si="6"/>
        <v>Radoslav Rolík</v>
      </c>
      <c r="AD8" s="238"/>
      <c r="AE8" s="95" t="str">
        <f t="shared" si="7"/>
        <v>Prešov                                Colmic</v>
      </c>
      <c r="AF8" s="96"/>
      <c r="AG8" s="96"/>
      <c r="AH8" s="97"/>
    </row>
    <row r="9" spans="1:34" ht="39.950000000000003" customHeight="1" x14ac:dyDescent="0.3">
      <c r="A9" s="94">
        <v>6</v>
      </c>
      <c r="B9" s="237" t="str">
        <f t="shared" si="0"/>
        <v>František Mészaroš</v>
      </c>
      <c r="C9" s="238"/>
      <c r="D9" s="95" t="str">
        <f t="shared" si="1"/>
        <v>Komárno                           Bartal Mix</v>
      </c>
      <c r="E9" s="96"/>
      <c r="F9" s="98"/>
      <c r="G9" s="97"/>
      <c r="H9" s="8"/>
      <c r="J9" s="94">
        <v>6</v>
      </c>
      <c r="K9" s="237" t="str">
        <f t="shared" si="2"/>
        <v>Roman Radil</v>
      </c>
      <c r="L9" s="238"/>
      <c r="M9" s="95" t="str">
        <f t="shared" si="3"/>
        <v>Trenčín                          ŠKP Trenčín</v>
      </c>
      <c r="N9" s="96"/>
      <c r="O9" s="98"/>
      <c r="P9" s="97"/>
      <c r="Q9" s="8"/>
      <c r="S9" s="94">
        <v>6</v>
      </c>
      <c r="T9" s="237" t="str">
        <f t="shared" si="4"/>
        <v>Ervín Rendek</v>
      </c>
      <c r="U9" s="238"/>
      <c r="V9" s="95" t="str">
        <f t="shared" si="5"/>
        <v>Žiar nad Hronom           Tubertíny</v>
      </c>
      <c r="W9" s="96"/>
      <c r="X9" s="98"/>
      <c r="Y9" s="97"/>
      <c r="Z9" s="8"/>
      <c r="AB9" s="94">
        <v>6</v>
      </c>
      <c r="AC9" s="237" t="str">
        <f t="shared" si="6"/>
        <v>Imrich Nagy</v>
      </c>
      <c r="AD9" s="238"/>
      <c r="AE9" s="95" t="str">
        <f t="shared" si="7"/>
        <v>Dunajská Streda -            Mivardi team</v>
      </c>
      <c r="AF9" s="96"/>
      <c r="AG9" s="98"/>
      <c r="AH9" s="97"/>
    </row>
    <row r="10" spans="1:34" ht="39.950000000000003" customHeight="1" x14ac:dyDescent="0.3">
      <c r="A10" s="94">
        <v>7</v>
      </c>
      <c r="B10" s="237" t="str">
        <f t="shared" si="0"/>
        <v>Michal Petruš</v>
      </c>
      <c r="C10" s="238"/>
      <c r="D10" s="95" t="str">
        <f t="shared" si="1"/>
        <v>Turčianske Teplice</v>
      </c>
      <c r="E10" s="96"/>
      <c r="F10" s="96"/>
      <c r="G10" s="97"/>
      <c r="H10" s="8"/>
      <c r="J10" s="94">
        <v>7</v>
      </c>
      <c r="K10" s="237" t="str">
        <f t="shared" si="2"/>
        <v>František Mónosi</v>
      </c>
      <c r="L10" s="238"/>
      <c r="M10" s="95" t="str">
        <f t="shared" si="3"/>
        <v>Dunajská Streda -            Mivardi team</v>
      </c>
      <c r="N10" s="96"/>
      <c r="O10" s="96"/>
      <c r="P10" s="97"/>
      <c r="Q10" s="8"/>
      <c r="S10" s="94">
        <v>7</v>
      </c>
      <c r="T10" s="237" t="str">
        <f t="shared" si="4"/>
        <v>Marek Macháč</v>
      </c>
      <c r="U10" s="238"/>
      <c r="V10" s="95" t="str">
        <f t="shared" si="5"/>
        <v>Trenčín                          ŠKP Trenčín</v>
      </c>
      <c r="W10" s="96"/>
      <c r="X10" s="96"/>
      <c r="Y10" s="97"/>
      <c r="Z10" s="8"/>
      <c r="AB10" s="94">
        <v>7</v>
      </c>
      <c r="AC10" s="237" t="str">
        <f t="shared" si="6"/>
        <v>Ján Sámel</v>
      </c>
      <c r="AD10" s="238"/>
      <c r="AE10" s="95" t="str">
        <f t="shared" si="7"/>
        <v>Žiar nad Hronom           Tubertíny</v>
      </c>
      <c r="AF10" s="96"/>
      <c r="AG10" s="96"/>
      <c r="AH10" s="97"/>
    </row>
    <row r="11" spans="1:34" ht="39.950000000000003" customHeight="1" x14ac:dyDescent="0.3">
      <c r="A11" s="94">
        <v>8</v>
      </c>
      <c r="B11" s="237" t="str">
        <f t="shared" si="0"/>
        <v>Branislav Oslanec</v>
      </c>
      <c r="C11" s="238"/>
      <c r="D11" s="95" t="str">
        <f t="shared" si="1"/>
        <v>Trenčín                          ŠKP Trenčín</v>
      </c>
      <c r="E11" s="96"/>
      <c r="F11" s="96"/>
      <c r="G11" s="97"/>
      <c r="H11" s="8"/>
      <c r="J11" s="94">
        <v>8</v>
      </c>
      <c r="K11" s="237" t="str">
        <f t="shared" si="2"/>
        <v>František Haluška</v>
      </c>
      <c r="L11" s="238"/>
      <c r="M11" s="95" t="str">
        <f t="shared" si="3"/>
        <v>Turčianske Teplice</v>
      </c>
      <c r="N11" s="96"/>
      <c r="O11" s="96"/>
      <c r="P11" s="97"/>
      <c r="Q11" s="8"/>
      <c r="S11" s="94">
        <v>8</v>
      </c>
      <c r="T11" s="237" t="str">
        <f t="shared" si="4"/>
        <v>Stanislav Bačík</v>
      </c>
      <c r="U11" s="238"/>
      <c r="V11" s="95" t="str">
        <f t="shared" si="5"/>
        <v>Šahy</v>
      </c>
      <c r="W11" s="96"/>
      <c r="X11" s="96"/>
      <c r="Y11" s="97"/>
      <c r="Z11" s="8"/>
      <c r="AB11" s="94">
        <v>8</v>
      </c>
      <c r="AC11" s="237" t="str">
        <f t="shared" si="6"/>
        <v>Tomáš Mráz</v>
      </c>
      <c r="AD11" s="238"/>
      <c r="AE11" s="95" t="str">
        <f t="shared" si="7"/>
        <v>Šahy</v>
      </c>
      <c r="AF11" s="96"/>
      <c r="AG11" s="96"/>
      <c r="AH11" s="97"/>
    </row>
    <row r="12" spans="1:34" ht="39.950000000000003" customHeight="1" x14ac:dyDescent="0.3">
      <c r="A12" s="94">
        <v>9</v>
      </c>
      <c r="B12" s="237" t="str">
        <f t="shared" si="0"/>
        <v>Lukáš Kondík</v>
      </c>
      <c r="C12" s="238"/>
      <c r="D12" s="95" t="str">
        <f t="shared" si="1"/>
        <v>Prešov                                Colmic</v>
      </c>
      <c r="E12" s="96"/>
      <c r="F12" s="96"/>
      <c r="G12" s="97"/>
      <c r="H12" s="8"/>
      <c r="J12" s="94">
        <v>9</v>
      </c>
      <c r="K12" s="237" t="str">
        <f t="shared" si="2"/>
        <v>Ľubomír Dzuro</v>
      </c>
      <c r="L12" s="238"/>
      <c r="M12" s="95" t="str">
        <f t="shared" si="3"/>
        <v>Michalovce</v>
      </c>
      <c r="N12" s="96"/>
      <c r="O12" s="96"/>
      <c r="P12" s="97"/>
      <c r="Q12" s="8"/>
      <c r="S12" s="94">
        <v>9</v>
      </c>
      <c r="T12" s="237" t="str">
        <f t="shared" si="4"/>
        <v>Ladislav Szabó</v>
      </c>
      <c r="U12" s="238"/>
      <c r="V12" s="95" t="str">
        <f t="shared" si="5"/>
        <v>Dunajská Streda -            Mivardi team</v>
      </c>
      <c r="W12" s="96"/>
      <c r="X12" s="96"/>
      <c r="Y12" s="97"/>
      <c r="Z12" s="8"/>
      <c r="AB12" s="94">
        <v>9</v>
      </c>
      <c r="AC12" s="237" t="str">
        <f t="shared" si="6"/>
        <v>Erik Báťa</v>
      </c>
      <c r="AD12" s="238"/>
      <c r="AE12" s="95" t="str">
        <f t="shared" si="7"/>
        <v>Považská Bystrica         Sensas</v>
      </c>
      <c r="AF12" s="96"/>
      <c r="AG12" s="96"/>
      <c r="AH12" s="97"/>
    </row>
    <row r="13" spans="1:34" ht="39.950000000000003" customHeight="1" x14ac:dyDescent="0.3">
      <c r="A13" s="94">
        <v>10</v>
      </c>
      <c r="B13" s="237" t="str">
        <f t="shared" si="0"/>
        <v>Ondrej Staňo</v>
      </c>
      <c r="C13" s="238"/>
      <c r="D13" s="95" t="str">
        <f t="shared" si="1"/>
        <v>Šahy</v>
      </c>
      <c r="E13" s="96"/>
      <c r="F13" s="96"/>
      <c r="G13" s="97"/>
      <c r="H13" s="8"/>
      <c r="J13" s="94">
        <v>10</v>
      </c>
      <c r="K13" s="237" t="str">
        <f t="shared" si="2"/>
        <v>Zoltán Mészáros</v>
      </c>
      <c r="L13" s="238"/>
      <c r="M13" s="95" t="str">
        <f t="shared" si="3"/>
        <v>Nové Zámky</v>
      </c>
      <c r="N13" s="96"/>
      <c r="O13" s="96"/>
      <c r="P13" s="97"/>
      <c r="Q13" s="8"/>
      <c r="S13" s="94">
        <v>10</v>
      </c>
      <c r="T13" s="237" t="str">
        <f t="shared" si="4"/>
        <v>Martin Pavlík</v>
      </c>
      <c r="U13" s="238"/>
      <c r="V13" s="95" t="str">
        <f t="shared" si="5"/>
        <v>Turčianske Teplice</v>
      </c>
      <c r="W13" s="96"/>
      <c r="X13" s="96"/>
      <c r="Y13" s="97"/>
      <c r="Z13" s="8"/>
      <c r="AB13" s="94">
        <v>10</v>
      </c>
      <c r="AC13" s="237" t="str">
        <f t="shared" si="6"/>
        <v>Viliam Pikla</v>
      </c>
      <c r="AD13" s="238"/>
      <c r="AE13" s="95" t="str">
        <f t="shared" si="7"/>
        <v>Turčianske Teplice</v>
      </c>
      <c r="AF13" s="96"/>
      <c r="AG13" s="96"/>
      <c r="AH13" s="97"/>
    </row>
    <row r="14" spans="1:34" ht="39.950000000000003" customHeight="1" x14ac:dyDescent="0.3">
      <c r="A14" s="94">
        <v>11</v>
      </c>
      <c r="B14" s="237" t="str">
        <f t="shared" si="0"/>
        <v>András Gábor Karsai</v>
      </c>
      <c r="C14" s="238"/>
      <c r="D14" s="95" t="str">
        <f t="shared" si="1"/>
        <v>Nové Zámky</v>
      </c>
      <c r="E14" s="96"/>
      <c r="F14" s="96"/>
      <c r="G14" s="97"/>
      <c r="H14" s="8"/>
      <c r="J14" s="94">
        <v>11</v>
      </c>
      <c r="K14" s="237" t="str">
        <f t="shared" si="2"/>
        <v>Martin Lipka</v>
      </c>
      <c r="L14" s="238"/>
      <c r="M14" s="95" t="str">
        <f t="shared" si="3"/>
        <v>Trnava  A                           Mivardi</v>
      </c>
      <c r="N14" s="96"/>
      <c r="O14" s="96"/>
      <c r="P14" s="97"/>
      <c r="Q14" s="8"/>
      <c r="S14" s="94">
        <v>11</v>
      </c>
      <c r="T14" s="237" t="str">
        <f t="shared" si="4"/>
        <v>Peter Ardan</v>
      </c>
      <c r="U14" s="238"/>
      <c r="V14" s="95" t="str">
        <f t="shared" si="5"/>
        <v>Trnava  A                           Mivardi</v>
      </c>
      <c r="W14" s="96"/>
      <c r="X14" s="96"/>
      <c r="Y14" s="97"/>
      <c r="Z14" s="8"/>
      <c r="AB14" s="94">
        <v>11</v>
      </c>
      <c r="AC14" s="237" t="str">
        <f t="shared" si="6"/>
        <v>Ján Nagy</v>
      </c>
      <c r="AD14" s="238"/>
      <c r="AE14" s="95" t="str">
        <f t="shared" si="7"/>
        <v>Nové Zámky</v>
      </c>
      <c r="AF14" s="96"/>
      <c r="AG14" s="96"/>
      <c r="AH14" s="97"/>
    </row>
    <row r="15" spans="1:34" ht="39.950000000000003" customHeight="1" thickBot="1" x14ac:dyDescent="0.35">
      <c r="A15" s="94">
        <v>12</v>
      </c>
      <c r="B15" s="237" t="str">
        <f t="shared" si="0"/>
        <v>Gabriel Vajsábel</v>
      </c>
      <c r="C15" s="238"/>
      <c r="D15" s="95" t="str">
        <f t="shared" si="1"/>
        <v>Trnava  A                           Mivardi</v>
      </c>
      <c r="E15" s="96"/>
      <c r="F15" s="96"/>
      <c r="G15" s="97"/>
      <c r="H15" s="8"/>
      <c r="J15" s="94">
        <v>12</v>
      </c>
      <c r="K15" s="237" t="str">
        <f t="shared" si="2"/>
        <v xml:space="preserve">Ramis Saliu </v>
      </c>
      <c r="L15" s="238"/>
      <c r="M15" s="95" t="str">
        <f t="shared" si="3"/>
        <v>Žiar nad Hronom           Tubertíny</v>
      </c>
      <c r="N15" s="96"/>
      <c r="O15" s="96"/>
      <c r="P15" s="97"/>
      <c r="Q15" s="8"/>
      <c r="S15" s="94">
        <v>12</v>
      </c>
      <c r="T15" s="237" t="str">
        <f t="shared" si="4"/>
        <v>Zoltán Miskolczi</v>
      </c>
      <c r="U15" s="238"/>
      <c r="V15" s="95" t="str">
        <f t="shared" si="5"/>
        <v>Nové Zámky</v>
      </c>
      <c r="W15" s="96"/>
      <c r="X15" s="96"/>
      <c r="Y15" s="97"/>
      <c r="Z15" s="8"/>
      <c r="AB15" s="94">
        <v>12</v>
      </c>
      <c r="AC15" s="237" t="str">
        <f t="shared" si="6"/>
        <v>Peter Mišo</v>
      </c>
      <c r="AD15" s="238"/>
      <c r="AE15" s="95" t="str">
        <f t="shared" si="7"/>
        <v>Trnava  A                           Mivardi</v>
      </c>
      <c r="AF15" s="96"/>
      <c r="AG15" s="96"/>
      <c r="AH15" s="97"/>
    </row>
    <row r="16" spans="1:34" ht="31.5" hidden="1" customHeight="1" x14ac:dyDescent="0.3">
      <c r="A16" s="94">
        <v>13</v>
      </c>
      <c r="B16" s="237"/>
      <c r="C16" s="238"/>
      <c r="D16" s="99"/>
      <c r="E16" s="96"/>
      <c r="F16" s="96"/>
      <c r="G16" s="97"/>
      <c r="H16" s="8"/>
      <c r="J16" s="94">
        <v>13</v>
      </c>
      <c r="K16" s="237"/>
      <c r="L16" s="238"/>
      <c r="M16" s="99"/>
      <c r="N16" s="96"/>
      <c r="O16" s="96"/>
      <c r="P16" s="97"/>
      <c r="Q16" s="8"/>
      <c r="S16" s="94">
        <v>13</v>
      </c>
      <c r="T16" s="237"/>
      <c r="U16" s="238"/>
      <c r="V16" s="99"/>
      <c r="W16" s="96"/>
      <c r="X16" s="96"/>
      <c r="Y16" s="97"/>
      <c r="Z16" s="8"/>
      <c r="AB16" s="94">
        <v>13</v>
      </c>
      <c r="AC16" s="237"/>
      <c r="AD16" s="238"/>
      <c r="AE16" s="99"/>
      <c r="AF16" s="96"/>
      <c r="AG16" s="96"/>
      <c r="AH16" s="97"/>
    </row>
    <row r="17" spans="1:34" ht="31.5" hidden="1" customHeight="1" x14ac:dyDescent="0.3">
      <c r="A17" s="94">
        <v>14</v>
      </c>
      <c r="B17" s="237"/>
      <c r="C17" s="238"/>
      <c r="D17" s="100"/>
      <c r="E17" s="101"/>
      <c r="F17" s="101"/>
      <c r="G17" s="102"/>
      <c r="H17" s="8"/>
      <c r="J17" s="94">
        <v>14</v>
      </c>
      <c r="K17" s="237"/>
      <c r="L17" s="238"/>
      <c r="M17" s="100"/>
      <c r="N17" s="101"/>
      <c r="O17" s="101"/>
      <c r="P17" s="102"/>
      <c r="Q17" s="8"/>
      <c r="S17" s="94">
        <v>14</v>
      </c>
      <c r="T17" s="237"/>
      <c r="U17" s="238"/>
      <c r="V17" s="100"/>
      <c r="W17" s="101"/>
      <c r="X17" s="101"/>
      <c r="Y17" s="102"/>
      <c r="Z17" s="8"/>
      <c r="AB17" s="94">
        <v>14</v>
      </c>
      <c r="AC17" s="237"/>
      <c r="AD17" s="238"/>
      <c r="AE17" s="100"/>
      <c r="AF17" s="101"/>
      <c r="AG17" s="101"/>
      <c r="AH17" s="102"/>
    </row>
    <row r="18" spans="1:34" ht="31.5" hidden="1" customHeight="1" x14ac:dyDescent="0.3">
      <c r="A18" s="94">
        <v>15</v>
      </c>
      <c r="B18" s="237"/>
      <c r="C18" s="238"/>
      <c r="D18" s="99"/>
      <c r="E18" s="96"/>
      <c r="F18" s="96"/>
      <c r="G18" s="97"/>
      <c r="H18" s="8"/>
      <c r="J18" s="94">
        <v>15</v>
      </c>
      <c r="K18" s="237"/>
      <c r="L18" s="238"/>
      <c r="M18" s="99"/>
      <c r="N18" s="96"/>
      <c r="O18" s="96"/>
      <c r="P18" s="97"/>
      <c r="Q18" s="8"/>
      <c r="S18" s="94">
        <v>15</v>
      </c>
      <c r="T18" s="237"/>
      <c r="U18" s="238"/>
      <c r="V18" s="99"/>
      <c r="W18" s="96"/>
      <c r="X18" s="96"/>
      <c r="Y18" s="97"/>
      <c r="Z18" s="8"/>
      <c r="AB18" s="94">
        <v>15</v>
      </c>
      <c r="AC18" s="237"/>
      <c r="AD18" s="238"/>
      <c r="AE18" s="99"/>
      <c r="AF18" s="96"/>
      <c r="AG18" s="96"/>
      <c r="AH18" s="97"/>
    </row>
    <row r="19" spans="1:34" ht="31.5" hidden="1" customHeight="1" x14ac:dyDescent="0.3">
      <c r="A19" s="94">
        <v>16</v>
      </c>
      <c r="B19" s="237"/>
      <c r="C19" s="238"/>
      <c r="D19" s="99"/>
      <c r="E19" s="96"/>
      <c r="F19" s="96"/>
      <c r="G19" s="97"/>
      <c r="H19" s="8"/>
      <c r="J19" s="94">
        <v>16</v>
      </c>
      <c r="K19" s="237"/>
      <c r="L19" s="238"/>
      <c r="M19" s="99"/>
      <c r="N19" s="96"/>
      <c r="O19" s="96"/>
      <c r="P19" s="97"/>
      <c r="Q19" s="8"/>
      <c r="S19" s="94">
        <v>16</v>
      </c>
      <c r="T19" s="237"/>
      <c r="U19" s="238"/>
      <c r="V19" s="99"/>
      <c r="W19" s="96"/>
      <c r="X19" s="96"/>
      <c r="Y19" s="97"/>
      <c r="Z19" s="8"/>
      <c r="AB19" s="94">
        <v>16</v>
      </c>
      <c r="AC19" s="237"/>
      <c r="AD19" s="238"/>
      <c r="AE19" s="99"/>
      <c r="AF19" s="96"/>
      <c r="AG19" s="96"/>
      <c r="AH19" s="97"/>
    </row>
    <row r="20" spans="1:34" ht="31.5" hidden="1" customHeight="1" x14ac:dyDescent="0.3">
      <c r="A20" s="94">
        <v>17</v>
      </c>
      <c r="B20" s="237"/>
      <c r="C20" s="238"/>
      <c r="D20" s="99"/>
      <c r="E20" s="96"/>
      <c r="F20" s="96"/>
      <c r="G20" s="97"/>
      <c r="H20" s="8"/>
      <c r="J20" s="94">
        <v>17</v>
      </c>
      <c r="K20" s="237"/>
      <c r="L20" s="238"/>
      <c r="M20" s="99"/>
      <c r="N20" s="96"/>
      <c r="O20" s="96"/>
      <c r="P20" s="97"/>
      <c r="Q20" s="8"/>
      <c r="S20" s="94">
        <v>17</v>
      </c>
      <c r="T20" s="237"/>
      <c r="U20" s="238"/>
      <c r="V20" s="99"/>
      <c r="W20" s="96"/>
      <c r="X20" s="96"/>
      <c r="Y20" s="97"/>
      <c r="Z20" s="8"/>
      <c r="AB20" s="94">
        <v>17</v>
      </c>
      <c r="AC20" s="237"/>
      <c r="AD20" s="238"/>
      <c r="AE20" s="99"/>
      <c r="AF20" s="96"/>
      <c r="AG20" s="96"/>
      <c r="AH20" s="97"/>
    </row>
    <row r="21" spans="1:34" ht="31.5" hidden="1" customHeight="1" x14ac:dyDescent="0.3">
      <c r="A21" s="94">
        <v>18</v>
      </c>
      <c r="B21" s="237"/>
      <c r="C21" s="238"/>
      <c r="D21" s="103"/>
      <c r="E21" s="92"/>
      <c r="F21" s="92"/>
      <c r="G21" s="93"/>
      <c r="H21" s="8"/>
      <c r="J21" s="94">
        <v>18</v>
      </c>
      <c r="K21" s="237"/>
      <c r="L21" s="238"/>
      <c r="M21" s="103"/>
      <c r="N21" s="92"/>
      <c r="O21" s="92"/>
      <c r="P21" s="93"/>
      <c r="Q21" s="8"/>
      <c r="S21" s="94">
        <v>18</v>
      </c>
      <c r="T21" s="237"/>
      <c r="U21" s="238"/>
      <c r="V21" s="103"/>
      <c r="W21" s="92"/>
      <c r="X21" s="92"/>
      <c r="Y21" s="93"/>
      <c r="Z21" s="8"/>
      <c r="AB21" s="94">
        <v>18</v>
      </c>
      <c r="AC21" s="237"/>
      <c r="AD21" s="238"/>
      <c r="AE21" s="103"/>
      <c r="AF21" s="92"/>
      <c r="AG21" s="92"/>
      <c r="AH21" s="93"/>
    </row>
    <row r="22" spans="1:34" ht="31.5" hidden="1" customHeight="1" x14ac:dyDescent="0.3">
      <c r="A22" s="94">
        <v>19</v>
      </c>
      <c r="B22" s="241"/>
      <c r="C22" s="242"/>
      <c r="D22" s="99"/>
      <c r="E22" s="96"/>
      <c r="F22" s="96"/>
      <c r="G22" s="97"/>
      <c r="H22" s="8"/>
      <c r="J22" s="94">
        <v>19</v>
      </c>
      <c r="K22" s="241"/>
      <c r="L22" s="242"/>
      <c r="M22" s="99"/>
      <c r="N22" s="96"/>
      <c r="O22" s="96"/>
      <c r="P22" s="97"/>
      <c r="Q22" s="8"/>
      <c r="S22" s="94">
        <v>19</v>
      </c>
      <c r="T22" s="241"/>
      <c r="U22" s="242"/>
      <c r="V22" s="99"/>
      <c r="W22" s="96"/>
      <c r="X22" s="96"/>
      <c r="Y22" s="97"/>
      <c r="Z22" s="8"/>
      <c r="AB22" s="94">
        <v>19</v>
      </c>
      <c r="AC22" s="241"/>
      <c r="AD22" s="242"/>
      <c r="AE22" s="99"/>
      <c r="AF22" s="96"/>
      <c r="AG22" s="96"/>
      <c r="AH22" s="97"/>
    </row>
    <row r="23" spans="1:34" ht="31.5" hidden="1" customHeight="1" thickBot="1" x14ac:dyDescent="0.35">
      <c r="A23" s="104">
        <v>20</v>
      </c>
      <c r="B23" s="243"/>
      <c r="C23" s="244"/>
      <c r="D23" s="105"/>
      <c r="E23" s="106"/>
      <c r="F23" s="106"/>
      <c r="G23" s="107"/>
      <c r="H23" s="8"/>
      <c r="J23" s="104">
        <v>20</v>
      </c>
      <c r="K23" s="243"/>
      <c r="L23" s="244"/>
      <c r="M23" s="105"/>
      <c r="N23" s="106"/>
      <c r="O23" s="106"/>
      <c r="P23" s="107"/>
      <c r="Q23" s="8"/>
      <c r="S23" s="104">
        <v>20</v>
      </c>
      <c r="T23" s="243"/>
      <c r="U23" s="244"/>
      <c r="V23" s="105"/>
      <c r="W23" s="106"/>
      <c r="X23" s="106"/>
      <c r="Y23" s="107"/>
      <c r="Z23" s="8"/>
      <c r="AB23" s="104">
        <v>20</v>
      </c>
      <c r="AC23" s="243"/>
      <c r="AD23" s="244"/>
      <c r="AE23" s="105"/>
      <c r="AF23" s="106"/>
      <c r="AG23" s="106"/>
      <c r="AH23" s="107"/>
    </row>
    <row r="24" spans="1:34" ht="33.75" customHeight="1" x14ac:dyDescent="0.35">
      <c r="A24" s="239" t="s">
        <v>61</v>
      </c>
      <c r="B24" s="239"/>
      <c r="C24" s="239"/>
      <c r="D24" s="240" t="s">
        <v>62</v>
      </c>
      <c r="E24" s="240"/>
      <c r="F24" s="240"/>
      <c r="J24" s="239" t="s">
        <v>61</v>
      </c>
      <c r="K24" s="239"/>
      <c r="L24" s="239"/>
      <c r="M24" s="240" t="s">
        <v>62</v>
      </c>
      <c r="N24" s="240"/>
      <c r="O24" s="240"/>
      <c r="S24" s="239" t="s">
        <v>61</v>
      </c>
      <c r="T24" s="239"/>
      <c r="U24" s="239"/>
      <c r="V24" s="240" t="s">
        <v>62</v>
      </c>
      <c r="W24" s="240"/>
      <c r="X24" s="240"/>
      <c r="AB24" s="239" t="s">
        <v>61</v>
      </c>
      <c r="AC24" s="239"/>
      <c r="AD24" s="239"/>
      <c r="AE24" s="240" t="s">
        <v>62</v>
      </c>
      <c r="AF24" s="240"/>
      <c r="AG24" s="240"/>
    </row>
    <row r="27" spans="1:34" x14ac:dyDescent="0.2">
      <c r="A27" t="s">
        <v>63</v>
      </c>
      <c r="B27" t="s">
        <v>64</v>
      </c>
      <c r="J27" t="s">
        <v>63</v>
      </c>
      <c r="K27" t="s">
        <v>64</v>
      </c>
      <c r="S27" t="s">
        <v>63</v>
      </c>
      <c r="T27" t="s">
        <v>64</v>
      </c>
      <c r="AB27" t="s">
        <v>63</v>
      </c>
      <c r="AC27" t="s">
        <v>64</v>
      </c>
    </row>
    <row r="28" spans="1:34" x14ac:dyDescent="0.2">
      <c r="A28">
        <f>'12 družstiev Pretek č. 6'!C6</f>
        <v>3</v>
      </c>
      <c r="B28" t="str">
        <f>'12 družstiev Pretek č. 6'!C5</f>
        <v>Igor Holeček</v>
      </c>
      <c r="C28" t="str">
        <f>'12 družstiev Pretek č. 6'!$B$5</f>
        <v>Dunajská Streda -            Mivardi team</v>
      </c>
      <c r="D28">
        <v>1</v>
      </c>
      <c r="E28" t="str">
        <f>VLOOKUP($D28,$A$28:$B$39,COLUMN($B$28:$B$39),0)</f>
        <v>Miloslav Finďo</v>
      </c>
      <c r="F28" t="str">
        <f>VLOOKUP($D28,$A$28:$C$39,COLUMN($C$28:$C$39),0)</f>
        <v>Žiar nad Hronom           Tubertíny</v>
      </c>
      <c r="J28">
        <f>'12 družstiev Pretek č. 6'!F6</f>
        <v>7</v>
      </c>
      <c r="K28" t="str">
        <f>'12 družstiev Pretek č. 6'!F5</f>
        <v>František Mónosi</v>
      </c>
      <c r="L28" t="str">
        <f>'12 družstiev Pretek č. 6'!$B$5</f>
        <v>Dunajská Streda -            Mivardi team</v>
      </c>
      <c r="M28">
        <v>1</v>
      </c>
      <c r="N28" t="str">
        <f>VLOOKUP($M28,$J$28:$K$39,COLUMN($B$28:$B$39),0)</f>
        <v xml:space="preserve">Ján Hittmár </v>
      </c>
      <c r="O28" t="str">
        <f>VLOOKUP($M28,$J$28:$L$39,COLUMN($C$28:$C$39),0)</f>
        <v>Vranov nad Topľou   Tubertíny</v>
      </c>
      <c r="S28">
        <f>'12 družstiev Pretek č. 6'!I6</f>
        <v>9</v>
      </c>
      <c r="T28" t="str">
        <f>'12 družstiev Pretek č. 6'!I5</f>
        <v>Ladislav Szabó</v>
      </c>
      <c r="U28" t="str">
        <f>'12 družstiev Pretek č. 6'!$B$5</f>
        <v>Dunajská Streda -            Mivardi team</v>
      </c>
      <c r="V28">
        <v>1</v>
      </c>
      <c r="W28" t="str">
        <f>VLOOKUP($V28,$S$28:$T$39,COLUMN($B$28:$B$39),0)</f>
        <v>´Daniel Olejňák</v>
      </c>
      <c r="X28" t="str">
        <f>VLOOKUP($V28,$S$28:$U$39,COLUMN($C$28:$C$39),0)</f>
        <v>Prešov                                Colmic</v>
      </c>
      <c r="AB28">
        <f>'12 družstiev Pretek č. 6'!L6</f>
        <v>6</v>
      </c>
      <c r="AC28" t="str">
        <f>'12 družstiev Pretek č. 6'!L5</f>
        <v>Imrich Nagy</v>
      </c>
      <c r="AD28" t="str">
        <f>'12 družstiev Pretek č. 6'!$B$5</f>
        <v>Dunajská Streda -            Mivardi team</v>
      </c>
      <c r="AE28">
        <v>1</v>
      </c>
      <c r="AF28" t="str">
        <f>VLOOKUP($AE28,$AB$28:$AC$39,COLUMN($B$28:$B$39),0)</f>
        <v>Jozef Kaštely</v>
      </c>
      <c r="AG28" t="str">
        <f>VLOOKUP($AE28,$AB$28:$AD$39,COLUMN($C$28:$C$39),0)</f>
        <v>Michalovce</v>
      </c>
    </row>
    <row r="29" spans="1:34" x14ac:dyDescent="0.2">
      <c r="A29">
        <f>'12 družstiev Pretek č. 6'!C8</f>
        <v>6</v>
      </c>
      <c r="B29" t="str">
        <f>'12 družstiev Pretek č. 6'!C7</f>
        <v>František Mészaroš</v>
      </c>
      <c r="C29" t="str">
        <f>'12 družstiev Pretek č. 6'!$B$7</f>
        <v>Komárno                           Bartal Mix</v>
      </c>
      <c r="D29">
        <v>2</v>
      </c>
      <c r="E29" t="str">
        <f t="shared" ref="E29:E39" si="8">VLOOKUP($D29,$A$28:$B$39,COLUMN($B$28:$B$39),0)</f>
        <v>Rastislav Dudr st.</v>
      </c>
      <c r="F29" t="str">
        <f t="shared" ref="F29:F39" si="9">VLOOKUP($D29,$A$28:$C$39,COLUMN($C$28:$C$39),0)</f>
        <v>Považská Bystrica         Sensas</v>
      </c>
      <c r="J29">
        <f>'12 družstiev Pretek č. 6'!F8</f>
        <v>2</v>
      </c>
      <c r="K29" t="str">
        <f>'12 družstiev Pretek č. 6'!F7</f>
        <v>Roman Baranček</v>
      </c>
      <c r="L29" t="str">
        <f>'12 družstiev Pretek č. 6'!$B$7</f>
        <v>Komárno                           Bartal Mix</v>
      </c>
      <c r="M29">
        <v>2</v>
      </c>
      <c r="N29" t="str">
        <f t="shared" ref="N29:N39" si="10">VLOOKUP($M29,$J$28:$K$39,COLUMN($B$28:$B$39),0)</f>
        <v>Roman Baranček</v>
      </c>
      <c r="O29" t="str">
        <f t="shared" ref="O29:O39" si="11">VLOOKUP($M29,$J$28:$L$39,COLUMN($C$28:$C$39),0)</f>
        <v>Komárno                           Bartal Mix</v>
      </c>
      <c r="S29">
        <f>'12 družstiev Pretek č. 6'!I8</f>
        <v>5</v>
      </c>
      <c r="T29" t="str">
        <f>'12 družstiev Pretek č. 6'!I7</f>
        <v>Jozef Bartal</v>
      </c>
      <c r="U29" t="str">
        <f>'12 družstiev Pretek č. 6'!$B$7</f>
        <v>Komárno                           Bartal Mix</v>
      </c>
      <c r="V29">
        <v>2</v>
      </c>
      <c r="W29" t="str">
        <f t="shared" ref="W29:W39" si="12">VLOOKUP($V29,$S$28:$T$39,COLUMN($B$28:$B$39),0)</f>
        <v>Ján Mikita</v>
      </c>
      <c r="X29" t="str">
        <f t="shared" ref="X29:X39" si="13">VLOOKUP($V29,$S$28:$U$39,COLUMN($C$28:$C$39),0)</f>
        <v>Vranov nad Topľou   Tubertíny</v>
      </c>
      <c r="AB29">
        <f>'12 družstiev Pretek č. 6'!L8</f>
        <v>4</v>
      </c>
      <c r="AC29" t="str">
        <f>'12 družstiev Pretek č. 6'!L7</f>
        <v>Peter Šejirman</v>
      </c>
      <c r="AD29" t="str">
        <f>'12 družstiev Pretek č. 6'!$B$7</f>
        <v>Komárno                           Bartal Mix</v>
      </c>
      <c r="AE29">
        <v>2</v>
      </c>
      <c r="AF29" t="str">
        <f t="shared" ref="AF29:AF39" si="14">VLOOKUP($AE29,$AB$28:$AC$39,COLUMN($B$28:$B$39),0)</f>
        <v>Martin Rašek</v>
      </c>
      <c r="AG29" t="str">
        <f t="shared" ref="AG29:AG39" si="15">VLOOKUP($AE29,$AB$28:$AD$39,COLUMN($C$28:$C$39),0)</f>
        <v>Vranov nad Topľou   Tubertíny</v>
      </c>
    </row>
    <row r="30" spans="1:34" x14ac:dyDescent="0.2">
      <c r="A30">
        <f>'12 družstiev Pretek č. 6'!C10</f>
        <v>5</v>
      </c>
      <c r="B30" t="str">
        <f>'12 družstiev Pretek č. 6'!C9</f>
        <v>Andrej Seman</v>
      </c>
      <c r="C30" t="str">
        <f>'12 družstiev Pretek č. 6'!$B$9</f>
        <v>Michalovce</v>
      </c>
      <c r="D30">
        <v>3</v>
      </c>
      <c r="E30" t="str">
        <f t="shared" si="8"/>
        <v>Igor Holeček</v>
      </c>
      <c r="F30" t="str">
        <f t="shared" si="9"/>
        <v>Dunajská Streda -            Mivardi team</v>
      </c>
      <c r="J30">
        <f>'12 družstiev Pretek č. 6'!F10</f>
        <v>9</v>
      </c>
      <c r="K30" t="str">
        <f>'12 družstiev Pretek č. 6'!F9</f>
        <v>Ľubomír Dzuro</v>
      </c>
      <c r="L30" t="str">
        <f>'12 družstiev Pretek č. 6'!$B$9</f>
        <v>Michalovce</v>
      </c>
      <c r="M30">
        <v>3</v>
      </c>
      <c r="N30" t="str">
        <f t="shared" si="10"/>
        <v>Michal Olejňák</v>
      </c>
      <c r="O30" t="str">
        <f t="shared" si="11"/>
        <v>Prešov                                Colmic</v>
      </c>
      <c r="S30">
        <f>'12 družstiev Pretek č. 6'!I10</f>
        <v>3</v>
      </c>
      <c r="T30" t="str">
        <f>'12 družstiev Pretek č. 6'!I9</f>
        <v>Jozef Kanaloš</v>
      </c>
      <c r="U30" t="str">
        <f>'12 družstiev Pretek č. 6'!$B$9</f>
        <v>Michalovce</v>
      </c>
      <c r="V30">
        <v>3</v>
      </c>
      <c r="W30" t="str">
        <f t="shared" si="12"/>
        <v>Jozef Kanaloš</v>
      </c>
      <c r="X30" t="str">
        <f t="shared" si="13"/>
        <v>Michalovce</v>
      </c>
      <c r="AB30">
        <f>'12 družstiev Pretek č. 6'!L10</f>
        <v>1</v>
      </c>
      <c r="AC30" t="str">
        <f>'12 družstiev Pretek č. 6'!L9</f>
        <v>Jozef Kaštely</v>
      </c>
      <c r="AD30" t="str">
        <f>'12 družstiev Pretek č. 6'!$B$9</f>
        <v>Michalovce</v>
      </c>
      <c r="AE30">
        <v>3</v>
      </c>
      <c r="AF30" t="str">
        <f t="shared" si="14"/>
        <v>Patrik Gargalík</v>
      </c>
      <c r="AG30" t="str">
        <f t="shared" si="15"/>
        <v>Trenčín                          ŠKP Trenčín</v>
      </c>
    </row>
    <row r="31" spans="1:34" x14ac:dyDescent="0.2">
      <c r="A31">
        <f>'12 družstiev Pretek č. 6'!C12</f>
        <v>11</v>
      </c>
      <c r="B31" t="str">
        <f>'12 družstiev Pretek č. 6'!C11</f>
        <v>András Gábor Karsai</v>
      </c>
      <c r="C31" t="str">
        <f>'12 družstiev Pretek č. 6'!$B$11</f>
        <v>Nové Zámky</v>
      </c>
      <c r="D31">
        <v>4</v>
      </c>
      <c r="E31" t="str">
        <f t="shared" si="8"/>
        <v>Peter Rošák</v>
      </c>
      <c r="F31" t="str">
        <f t="shared" si="9"/>
        <v>Vranov nad Topľou   Tubertíny</v>
      </c>
      <c r="J31">
        <f>'12 družstiev Pretek č. 6'!F12</f>
        <v>10</v>
      </c>
      <c r="K31" t="str">
        <f>'12 družstiev Pretek č. 6'!F11</f>
        <v>Zoltán Mészáros</v>
      </c>
      <c r="L31" t="str">
        <f>'12 družstiev Pretek č. 6'!$B$11</f>
        <v>Nové Zámky</v>
      </c>
      <c r="M31">
        <v>4</v>
      </c>
      <c r="N31" t="str">
        <f t="shared" si="10"/>
        <v>Ľuboš Tanaši</v>
      </c>
      <c r="O31" t="str">
        <f t="shared" si="11"/>
        <v>Šahy</v>
      </c>
      <c r="S31">
        <f>'12 družstiev Pretek č. 6'!I12</f>
        <v>12</v>
      </c>
      <c r="T31" t="str">
        <f>'12 družstiev Pretek č. 6'!I11</f>
        <v>Zoltán Miskolczi</v>
      </c>
      <c r="U31" t="str">
        <f>'12 družstiev Pretek č. 6'!$B$11</f>
        <v>Nové Zámky</v>
      </c>
      <c r="V31">
        <v>4</v>
      </c>
      <c r="W31" t="str">
        <f t="shared" si="12"/>
        <v>Miroslav Santus</v>
      </c>
      <c r="X31" t="str">
        <f t="shared" si="13"/>
        <v>Považská Bystrica         Sensas</v>
      </c>
      <c r="AB31">
        <f>'12 družstiev Pretek č. 6'!L12</f>
        <v>11</v>
      </c>
      <c r="AC31" t="str">
        <f>'12 družstiev Pretek č. 6'!L11</f>
        <v>Ján Nagy</v>
      </c>
      <c r="AD31" t="str">
        <f>'12 družstiev Pretek č. 6'!$B$11</f>
        <v>Nové Zámky</v>
      </c>
      <c r="AE31">
        <v>4</v>
      </c>
      <c r="AF31" t="str">
        <f t="shared" si="14"/>
        <v>Peter Šejirman</v>
      </c>
      <c r="AG31" t="str">
        <f t="shared" si="15"/>
        <v>Komárno                           Bartal Mix</v>
      </c>
    </row>
    <row r="32" spans="1:34" x14ac:dyDescent="0.2">
      <c r="A32">
        <f>'12 družstiev Pretek č. 6'!C14</f>
        <v>2</v>
      </c>
      <c r="B32" t="str">
        <f>'12 družstiev Pretek č. 6'!C13</f>
        <v>Rastislav Dudr st.</v>
      </c>
      <c r="C32" t="str">
        <f>'12 družstiev Pretek č. 6'!$B$13</f>
        <v>Považská Bystrica         Sensas</v>
      </c>
      <c r="D32">
        <v>5</v>
      </c>
      <c r="E32" t="str">
        <f t="shared" si="8"/>
        <v>Andrej Seman</v>
      </c>
      <c r="F32" t="str">
        <f t="shared" si="9"/>
        <v>Michalovce</v>
      </c>
      <c r="J32">
        <f>'12 družstiev Pretek č. 6'!F14</f>
        <v>5</v>
      </c>
      <c r="K32" t="str">
        <f>'12 družstiev Pretek č. 6'!F13</f>
        <v>Ľuboš Krupička</v>
      </c>
      <c r="L32" t="str">
        <f>'12 družstiev Pretek č. 6'!$B$13</f>
        <v>Považská Bystrica         Sensas</v>
      </c>
      <c r="M32">
        <v>5</v>
      </c>
      <c r="N32" t="str">
        <f t="shared" si="10"/>
        <v>Ľuboš Krupička</v>
      </c>
      <c r="O32" t="str">
        <f t="shared" si="11"/>
        <v>Považská Bystrica         Sensas</v>
      </c>
      <c r="S32">
        <f>'12 družstiev Pretek č. 6'!I14</f>
        <v>4</v>
      </c>
      <c r="T32" t="str">
        <f>'12 družstiev Pretek č. 6'!I13</f>
        <v>Miroslav Santus</v>
      </c>
      <c r="U32" t="str">
        <f>'12 družstiev Pretek č. 6'!$B$13</f>
        <v>Považská Bystrica         Sensas</v>
      </c>
      <c r="V32">
        <v>5</v>
      </c>
      <c r="W32" t="str">
        <f t="shared" si="12"/>
        <v>Jozef Bartal</v>
      </c>
      <c r="X32" t="str">
        <f t="shared" si="13"/>
        <v>Komárno                           Bartal Mix</v>
      </c>
      <c r="AB32">
        <f>'12 družstiev Pretek č. 6'!L14</f>
        <v>9</v>
      </c>
      <c r="AC32" t="str">
        <f>'12 družstiev Pretek č. 6'!L13</f>
        <v>Erik Báťa</v>
      </c>
      <c r="AD32" t="str">
        <f>'12 družstiev Pretek č. 6'!$B$13</f>
        <v>Považská Bystrica         Sensas</v>
      </c>
      <c r="AE32">
        <v>5</v>
      </c>
      <c r="AF32" t="str">
        <f t="shared" si="14"/>
        <v>Radoslav Rolík</v>
      </c>
      <c r="AG32" t="str">
        <f t="shared" si="15"/>
        <v>Prešov                                Colmic</v>
      </c>
    </row>
    <row r="33" spans="1:33" x14ac:dyDescent="0.2">
      <c r="A33">
        <f>'12 družstiev Pretek č. 6'!C16</f>
        <v>9</v>
      </c>
      <c r="B33" t="str">
        <f>'12 družstiev Pretek č. 6'!C15</f>
        <v>Lukáš Kondík</v>
      </c>
      <c r="C33" t="str">
        <f>'12 družstiev Pretek č. 6'!$B$15</f>
        <v>Prešov                                Colmic</v>
      </c>
      <c r="D33">
        <v>6</v>
      </c>
      <c r="E33" t="str">
        <f t="shared" si="8"/>
        <v>František Mészaroš</v>
      </c>
      <c r="F33" t="str">
        <f t="shared" si="9"/>
        <v>Komárno                           Bartal Mix</v>
      </c>
      <c r="J33">
        <f>'12 družstiev Pretek č. 6'!F16</f>
        <v>3</v>
      </c>
      <c r="K33" t="str">
        <f>'12 družstiev Pretek č. 6'!F15</f>
        <v>Michal Olejňák</v>
      </c>
      <c r="L33" t="str">
        <f>'12 družstiev Pretek č. 6'!$B$15</f>
        <v>Prešov                                Colmic</v>
      </c>
      <c r="M33">
        <v>6</v>
      </c>
      <c r="N33" t="str">
        <f t="shared" si="10"/>
        <v>Roman Radil</v>
      </c>
      <c r="O33" t="str">
        <f t="shared" si="11"/>
        <v>Trenčín                          ŠKP Trenčín</v>
      </c>
      <c r="S33">
        <f>'12 družstiev Pretek č. 6'!I16</f>
        <v>1</v>
      </c>
      <c r="T33" t="str">
        <f>'12 družstiev Pretek č. 6'!I15</f>
        <v>´Daniel Olejňák</v>
      </c>
      <c r="U33" t="str">
        <f>'12 družstiev Pretek č. 6'!$B$15</f>
        <v>Prešov                                Colmic</v>
      </c>
      <c r="V33">
        <v>6</v>
      </c>
      <c r="W33" t="str">
        <f t="shared" si="12"/>
        <v>Ervín Rendek</v>
      </c>
      <c r="X33" t="str">
        <f t="shared" si="13"/>
        <v>Žiar nad Hronom           Tubertíny</v>
      </c>
      <c r="AB33">
        <f>'12 družstiev Pretek č. 6'!L16</f>
        <v>5</v>
      </c>
      <c r="AC33" t="str">
        <f>'12 družstiev Pretek č. 6'!L15</f>
        <v>Radoslav Rolík</v>
      </c>
      <c r="AD33" t="str">
        <f>'12 družstiev Pretek č. 6'!$B$15</f>
        <v>Prešov                                Colmic</v>
      </c>
      <c r="AE33">
        <v>6</v>
      </c>
      <c r="AF33" t="str">
        <f t="shared" si="14"/>
        <v>Imrich Nagy</v>
      </c>
      <c r="AG33" t="str">
        <f t="shared" si="15"/>
        <v>Dunajská Streda -            Mivardi team</v>
      </c>
    </row>
    <row r="34" spans="1:33" x14ac:dyDescent="0.2">
      <c r="A34">
        <f>'12 družstiev Pretek č. 6'!C18</f>
        <v>10</v>
      </c>
      <c r="B34" t="str">
        <f>'12 družstiev Pretek č. 6'!C17</f>
        <v>Ondrej Staňo</v>
      </c>
      <c r="C34" t="str">
        <f>'12 družstiev Pretek č. 6'!$B$17</f>
        <v>Šahy</v>
      </c>
      <c r="D34">
        <v>7</v>
      </c>
      <c r="E34" t="str">
        <f t="shared" si="8"/>
        <v>Michal Petruš</v>
      </c>
      <c r="F34" t="str">
        <f t="shared" si="9"/>
        <v>Turčianske Teplice</v>
      </c>
      <c r="J34">
        <f>'12 družstiev Pretek č. 6'!F18</f>
        <v>4</v>
      </c>
      <c r="K34" t="str">
        <f>'12 družstiev Pretek č. 6'!F17</f>
        <v>Ľuboš Tanaši</v>
      </c>
      <c r="L34" t="str">
        <f>'12 družstiev Pretek č. 6'!$B$17</f>
        <v>Šahy</v>
      </c>
      <c r="M34">
        <v>7</v>
      </c>
      <c r="N34" t="str">
        <f t="shared" si="10"/>
        <v>František Mónosi</v>
      </c>
      <c r="O34" t="str">
        <f t="shared" si="11"/>
        <v>Dunajská Streda -            Mivardi team</v>
      </c>
      <c r="S34">
        <f>'12 družstiev Pretek č. 6'!I18</f>
        <v>8</v>
      </c>
      <c r="T34" t="str">
        <f>'12 družstiev Pretek č. 6'!I17</f>
        <v>Stanislav Bačík</v>
      </c>
      <c r="U34" t="str">
        <f>'12 družstiev Pretek č. 6'!$B$17</f>
        <v>Šahy</v>
      </c>
      <c r="V34">
        <v>7</v>
      </c>
      <c r="W34" t="str">
        <f t="shared" si="12"/>
        <v>Marek Macháč</v>
      </c>
      <c r="X34" t="str">
        <f t="shared" si="13"/>
        <v>Trenčín                          ŠKP Trenčín</v>
      </c>
      <c r="AB34">
        <f>'12 družstiev Pretek č. 6'!L18</f>
        <v>8</v>
      </c>
      <c r="AC34" t="str">
        <f>'12 družstiev Pretek č. 6'!L17</f>
        <v>Tomáš Mráz</v>
      </c>
      <c r="AD34" t="str">
        <f>'12 družstiev Pretek č. 6'!$B$17</f>
        <v>Šahy</v>
      </c>
      <c r="AE34">
        <v>7</v>
      </c>
      <c r="AF34" t="str">
        <f t="shared" si="14"/>
        <v>Ján Sámel</v>
      </c>
      <c r="AG34" t="str">
        <f t="shared" si="15"/>
        <v>Žiar nad Hronom           Tubertíny</v>
      </c>
    </row>
    <row r="35" spans="1:33" x14ac:dyDescent="0.2">
      <c r="A35">
        <f>'12 družstiev Pretek č. 6'!C20</f>
        <v>8</v>
      </c>
      <c r="B35" t="str">
        <f>'12 družstiev Pretek č. 6'!C19</f>
        <v>Branislav Oslanec</v>
      </c>
      <c r="C35" t="str">
        <f>'12 družstiev Pretek č. 6'!$B$19</f>
        <v>Trenčín                          ŠKP Trenčín</v>
      </c>
      <c r="D35">
        <v>8</v>
      </c>
      <c r="E35" t="str">
        <f t="shared" si="8"/>
        <v>Branislav Oslanec</v>
      </c>
      <c r="F35" t="str">
        <f t="shared" si="9"/>
        <v>Trenčín                          ŠKP Trenčín</v>
      </c>
      <c r="J35">
        <f>'12 družstiev Pretek č. 6'!F20</f>
        <v>6</v>
      </c>
      <c r="K35" t="str">
        <f>'12 družstiev Pretek č. 6'!F19</f>
        <v>Roman Radil</v>
      </c>
      <c r="L35" t="str">
        <f>'12 družstiev Pretek č. 6'!$B$19</f>
        <v>Trenčín                          ŠKP Trenčín</v>
      </c>
      <c r="M35">
        <v>8</v>
      </c>
      <c r="N35" t="str">
        <f t="shared" si="10"/>
        <v>František Haluška</v>
      </c>
      <c r="O35" t="str">
        <f t="shared" si="11"/>
        <v>Turčianske Teplice</v>
      </c>
      <c r="S35">
        <f>'12 družstiev Pretek č. 6'!I20</f>
        <v>7</v>
      </c>
      <c r="T35" t="str">
        <f>'12 družstiev Pretek č. 6'!I19</f>
        <v>Marek Macháč</v>
      </c>
      <c r="U35" t="str">
        <f>'12 družstiev Pretek č. 6'!$B$19</f>
        <v>Trenčín                          ŠKP Trenčín</v>
      </c>
      <c r="V35">
        <v>8</v>
      </c>
      <c r="W35" t="str">
        <f t="shared" si="12"/>
        <v>Stanislav Bačík</v>
      </c>
      <c r="X35" t="str">
        <f t="shared" si="13"/>
        <v>Šahy</v>
      </c>
      <c r="AB35">
        <f>'12 družstiev Pretek č. 6'!L20</f>
        <v>3</v>
      </c>
      <c r="AC35" t="str">
        <f>'12 družstiev Pretek č. 6'!L19</f>
        <v>Patrik Gargalík</v>
      </c>
      <c r="AD35" t="str">
        <f>'12 družstiev Pretek č. 6'!$B$19</f>
        <v>Trenčín                          ŠKP Trenčín</v>
      </c>
      <c r="AE35">
        <v>8</v>
      </c>
      <c r="AF35" t="str">
        <f t="shared" si="14"/>
        <v>Tomáš Mráz</v>
      </c>
      <c r="AG35" t="str">
        <f t="shared" si="15"/>
        <v>Šahy</v>
      </c>
    </row>
    <row r="36" spans="1:33" x14ac:dyDescent="0.2">
      <c r="A36">
        <f>'12 družstiev Pretek č. 6'!C22</f>
        <v>12</v>
      </c>
      <c r="B36" t="str">
        <f>'12 družstiev Pretek č. 6'!C21</f>
        <v>Gabriel Vajsábel</v>
      </c>
      <c r="C36" t="str">
        <f>'12 družstiev Pretek č. 6'!$B$21</f>
        <v>Trnava  A                           Mivardi</v>
      </c>
      <c r="D36">
        <v>9</v>
      </c>
      <c r="E36" t="str">
        <f t="shared" si="8"/>
        <v>Lukáš Kondík</v>
      </c>
      <c r="F36" t="str">
        <f t="shared" si="9"/>
        <v>Prešov                                Colmic</v>
      </c>
      <c r="J36">
        <f>'12 družstiev Pretek č. 6'!F22</f>
        <v>11</v>
      </c>
      <c r="K36" t="str">
        <f>'12 družstiev Pretek č. 6'!F21</f>
        <v>Martin Lipka</v>
      </c>
      <c r="L36" t="str">
        <f>'12 družstiev Pretek č. 6'!$B$21</f>
        <v>Trnava  A                           Mivardi</v>
      </c>
      <c r="M36">
        <v>9</v>
      </c>
      <c r="N36" t="str">
        <f t="shared" si="10"/>
        <v>Ľubomír Dzuro</v>
      </c>
      <c r="O36" t="str">
        <f t="shared" si="11"/>
        <v>Michalovce</v>
      </c>
      <c r="S36">
        <f>'12 družstiev Pretek č. 6'!I22</f>
        <v>11</v>
      </c>
      <c r="T36" t="str">
        <f>'12 družstiev Pretek č. 6'!I21</f>
        <v>Peter Ardan</v>
      </c>
      <c r="U36" t="str">
        <f>'12 družstiev Pretek č. 6'!$B$21</f>
        <v>Trnava  A                           Mivardi</v>
      </c>
      <c r="V36">
        <v>9</v>
      </c>
      <c r="W36" t="str">
        <f t="shared" si="12"/>
        <v>Ladislav Szabó</v>
      </c>
      <c r="X36" t="str">
        <f t="shared" si="13"/>
        <v>Dunajská Streda -            Mivardi team</v>
      </c>
      <c r="AB36">
        <f>'12 družstiev Pretek č. 6'!L22</f>
        <v>12</v>
      </c>
      <c r="AC36" t="str">
        <f>'12 družstiev Pretek č. 6'!L21</f>
        <v>Peter Mišo</v>
      </c>
      <c r="AD36" t="str">
        <f>'12 družstiev Pretek č. 6'!$B$21</f>
        <v>Trnava  A                           Mivardi</v>
      </c>
      <c r="AE36">
        <v>9</v>
      </c>
      <c r="AF36" t="str">
        <f t="shared" si="14"/>
        <v>Erik Báťa</v>
      </c>
      <c r="AG36" t="str">
        <f t="shared" si="15"/>
        <v>Považská Bystrica         Sensas</v>
      </c>
    </row>
    <row r="37" spans="1:33" x14ac:dyDescent="0.2">
      <c r="A37">
        <f>'12 družstiev Pretek č. 6'!C24</f>
        <v>7</v>
      </c>
      <c r="B37" t="str">
        <f>'12 družstiev Pretek č. 6'!C23</f>
        <v>Michal Petruš</v>
      </c>
      <c r="C37" t="str">
        <f>'12 družstiev Pretek č. 6'!$B$23</f>
        <v>Turčianske Teplice</v>
      </c>
      <c r="D37">
        <v>10</v>
      </c>
      <c r="E37" t="str">
        <f t="shared" si="8"/>
        <v>Ondrej Staňo</v>
      </c>
      <c r="F37" t="str">
        <f t="shared" si="9"/>
        <v>Šahy</v>
      </c>
      <c r="J37">
        <f>'12 družstiev Pretek č. 6'!F24</f>
        <v>8</v>
      </c>
      <c r="K37" t="str">
        <f>'12 družstiev Pretek č. 6'!F23</f>
        <v>František Haluška</v>
      </c>
      <c r="L37" t="str">
        <f>'12 družstiev Pretek č. 6'!$B$23</f>
        <v>Turčianske Teplice</v>
      </c>
      <c r="M37">
        <v>10</v>
      </c>
      <c r="N37" t="str">
        <f t="shared" si="10"/>
        <v>Zoltán Mészáros</v>
      </c>
      <c r="O37" t="str">
        <f t="shared" si="11"/>
        <v>Nové Zámky</v>
      </c>
      <c r="S37">
        <f>'12 družstiev Pretek č. 6'!I24</f>
        <v>10</v>
      </c>
      <c r="T37" t="str">
        <f>'12 družstiev Pretek č. 6'!I23</f>
        <v>Martin Pavlík</v>
      </c>
      <c r="U37" t="str">
        <f>'12 družstiev Pretek č. 6'!$B$23</f>
        <v>Turčianske Teplice</v>
      </c>
      <c r="V37">
        <v>10</v>
      </c>
      <c r="W37" t="str">
        <f t="shared" si="12"/>
        <v>Martin Pavlík</v>
      </c>
      <c r="X37" t="str">
        <f t="shared" si="13"/>
        <v>Turčianske Teplice</v>
      </c>
      <c r="AB37">
        <f>'12 družstiev Pretek č. 6'!L24</f>
        <v>10</v>
      </c>
      <c r="AC37" t="str">
        <f>'12 družstiev Pretek č. 6'!L23</f>
        <v>Viliam Pikla</v>
      </c>
      <c r="AD37" t="str">
        <f>'12 družstiev Pretek č. 6'!$B$23</f>
        <v>Turčianske Teplice</v>
      </c>
      <c r="AE37">
        <v>10</v>
      </c>
      <c r="AF37" t="str">
        <f t="shared" si="14"/>
        <v>Viliam Pikla</v>
      </c>
      <c r="AG37" t="str">
        <f t="shared" si="15"/>
        <v>Turčianske Teplice</v>
      </c>
    </row>
    <row r="38" spans="1:33" x14ac:dyDescent="0.2">
      <c r="A38">
        <f>'12 družstiev Pretek č. 6'!C26</f>
        <v>4</v>
      </c>
      <c r="B38" t="str">
        <f>'12 družstiev Pretek č. 6'!C25</f>
        <v>Peter Rošák</v>
      </c>
      <c r="C38" t="str">
        <f>'12 družstiev Pretek č. 6'!$B$25</f>
        <v>Vranov nad Topľou   Tubertíny</v>
      </c>
      <c r="D38">
        <v>11</v>
      </c>
      <c r="E38" t="str">
        <f t="shared" si="8"/>
        <v>András Gábor Karsai</v>
      </c>
      <c r="F38" t="str">
        <f t="shared" si="9"/>
        <v>Nové Zámky</v>
      </c>
      <c r="J38">
        <f>'12 družstiev Pretek č. 6'!F26</f>
        <v>1</v>
      </c>
      <c r="K38" t="str">
        <f>'12 družstiev Pretek č. 6'!F25</f>
        <v xml:space="preserve">Ján Hittmár </v>
      </c>
      <c r="L38" t="str">
        <f>'12 družstiev Pretek č. 6'!$B$25</f>
        <v>Vranov nad Topľou   Tubertíny</v>
      </c>
      <c r="M38">
        <v>11</v>
      </c>
      <c r="N38" t="str">
        <f t="shared" si="10"/>
        <v>Martin Lipka</v>
      </c>
      <c r="O38" t="str">
        <f t="shared" si="11"/>
        <v>Trnava  A                           Mivardi</v>
      </c>
      <c r="S38">
        <f>'12 družstiev Pretek č. 6'!I26</f>
        <v>2</v>
      </c>
      <c r="T38" t="str">
        <f>'12 družstiev Pretek č. 6'!I25</f>
        <v>Ján Mikita</v>
      </c>
      <c r="U38" t="str">
        <f>'12 družstiev Pretek č. 6'!$B$25</f>
        <v>Vranov nad Topľou   Tubertíny</v>
      </c>
      <c r="V38">
        <v>11</v>
      </c>
      <c r="W38" t="str">
        <f t="shared" si="12"/>
        <v>Peter Ardan</v>
      </c>
      <c r="X38" t="str">
        <f t="shared" si="13"/>
        <v>Trnava  A                           Mivardi</v>
      </c>
      <c r="AB38">
        <f>'12 družstiev Pretek č. 6'!L26</f>
        <v>2</v>
      </c>
      <c r="AC38" t="str">
        <f>'12 družstiev Pretek č. 6'!L25</f>
        <v>Martin Rašek</v>
      </c>
      <c r="AD38" t="str">
        <f>'12 družstiev Pretek č. 6'!$B$25</f>
        <v>Vranov nad Topľou   Tubertíny</v>
      </c>
      <c r="AE38">
        <v>11</v>
      </c>
      <c r="AF38" t="str">
        <f t="shared" si="14"/>
        <v>Ján Nagy</v>
      </c>
      <c r="AG38" t="str">
        <f t="shared" si="15"/>
        <v>Nové Zámky</v>
      </c>
    </row>
    <row r="39" spans="1:33" x14ac:dyDescent="0.2">
      <c r="A39">
        <f>'12 družstiev Pretek č. 6'!C28</f>
        <v>1</v>
      </c>
      <c r="B39" t="str">
        <f>'12 družstiev Pretek č. 6'!C27</f>
        <v>Miloslav Finďo</v>
      </c>
      <c r="C39" t="str">
        <f>'12 družstiev Pretek č. 6'!$B$27</f>
        <v>Žiar nad Hronom           Tubertíny</v>
      </c>
      <c r="D39">
        <v>12</v>
      </c>
      <c r="E39" t="str">
        <f t="shared" si="8"/>
        <v>Gabriel Vajsábel</v>
      </c>
      <c r="F39" t="str">
        <f t="shared" si="9"/>
        <v>Trnava  A                           Mivardi</v>
      </c>
      <c r="J39">
        <f>'12 družstiev Pretek č. 6'!F28</f>
        <v>12</v>
      </c>
      <c r="K39" t="str">
        <f>'12 družstiev Pretek č. 6'!F27</f>
        <v xml:space="preserve">Ramis Saliu </v>
      </c>
      <c r="L39" t="str">
        <f>'12 družstiev Pretek č. 6'!$B$27</f>
        <v>Žiar nad Hronom           Tubertíny</v>
      </c>
      <c r="M39">
        <v>12</v>
      </c>
      <c r="N39" t="str">
        <f t="shared" si="10"/>
        <v xml:space="preserve">Ramis Saliu </v>
      </c>
      <c r="O39" t="str">
        <f t="shared" si="11"/>
        <v>Žiar nad Hronom           Tubertíny</v>
      </c>
      <c r="S39">
        <f>'12 družstiev Pretek č. 6'!I28</f>
        <v>6</v>
      </c>
      <c r="T39" t="str">
        <f>'12 družstiev Pretek č. 6'!I27</f>
        <v>Ervín Rendek</v>
      </c>
      <c r="U39" t="str">
        <f>'12 družstiev Pretek č. 6'!$B$27</f>
        <v>Žiar nad Hronom           Tubertíny</v>
      </c>
      <c r="V39">
        <v>12</v>
      </c>
      <c r="W39" t="str">
        <f t="shared" si="12"/>
        <v>Zoltán Miskolczi</v>
      </c>
      <c r="X39" t="str">
        <f t="shared" si="13"/>
        <v>Nové Zámky</v>
      </c>
      <c r="AB39">
        <f>'12 družstiev Pretek č. 6'!L28</f>
        <v>7</v>
      </c>
      <c r="AC39" t="str">
        <f>'12 družstiev Pretek č. 6'!L27</f>
        <v>Ján Sámel</v>
      </c>
      <c r="AD39" t="str">
        <f>'12 družstiev Pretek č. 6'!$B$27</f>
        <v>Žiar nad Hronom           Tubertíny</v>
      </c>
      <c r="AE39">
        <v>12</v>
      </c>
      <c r="AF39" t="str">
        <f t="shared" si="14"/>
        <v>Peter Mišo</v>
      </c>
      <c r="AG39" t="str">
        <f t="shared" si="15"/>
        <v>Trnava  A                           Mivardi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enableFormatConditionsCalculation="0"/>
  <dimension ref="A1:AT29"/>
  <sheetViews>
    <sheetView showGridLines="0" topLeftCell="A10" zoomScale="85" zoomScaleNormal="85" workbookViewId="0">
      <selection sqref="A1:B1"/>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51" t="s">
        <v>208</v>
      </c>
      <c r="B1" s="152"/>
      <c r="C1" s="158" t="s">
        <v>204</v>
      </c>
      <c r="D1" s="159"/>
      <c r="E1" s="159"/>
      <c r="F1" s="159"/>
      <c r="G1" s="159"/>
      <c r="H1" s="159"/>
      <c r="I1" s="159"/>
      <c r="J1" s="171" t="s">
        <v>205</v>
      </c>
      <c r="K1" s="172"/>
      <c r="L1" s="172"/>
      <c r="M1" s="172"/>
      <c r="N1" s="171" t="s">
        <v>76</v>
      </c>
      <c r="O1" s="172"/>
      <c r="P1" s="172"/>
      <c r="Q1" s="173"/>
    </row>
    <row r="2" spans="1:46" ht="20.25" customHeight="1" x14ac:dyDescent="0.2">
      <c r="A2" s="157"/>
      <c r="B2" s="156" t="s">
        <v>18</v>
      </c>
      <c r="C2" s="144" t="s">
        <v>4</v>
      </c>
      <c r="D2" s="145"/>
      <c r="E2" s="146"/>
      <c r="F2" s="144" t="s">
        <v>5</v>
      </c>
      <c r="G2" s="145"/>
      <c r="H2" s="146"/>
      <c r="I2" s="144" t="s">
        <v>6</v>
      </c>
      <c r="J2" s="145"/>
      <c r="K2" s="146"/>
      <c r="L2" s="144" t="s">
        <v>7</v>
      </c>
      <c r="M2" s="145"/>
      <c r="N2" s="145"/>
      <c r="O2" s="141" t="s">
        <v>13</v>
      </c>
      <c r="P2" s="141" t="s">
        <v>14</v>
      </c>
      <c r="Q2" s="160" t="s">
        <v>11</v>
      </c>
    </row>
    <row r="3" spans="1:46" ht="15.95" customHeight="1" x14ac:dyDescent="0.2">
      <c r="A3" s="157"/>
      <c r="B3" s="156"/>
      <c r="C3" s="147" t="s">
        <v>8</v>
      </c>
      <c r="D3" s="148"/>
      <c r="E3" s="149"/>
      <c r="F3" s="147" t="s">
        <v>8</v>
      </c>
      <c r="G3" s="148"/>
      <c r="H3" s="149"/>
      <c r="I3" s="147" t="s">
        <v>8</v>
      </c>
      <c r="J3" s="148"/>
      <c r="K3" s="149"/>
      <c r="L3" s="147" t="s">
        <v>8</v>
      </c>
      <c r="M3" s="148"/>
      <c r="N3" s="148"/>
      <c r="O3" s="142"/>
      <c r="P3" s="142"/>
      <c r="Q3" s="160"/>
      <c r="AE3" s="10"/>
      <c r="AF3" s="11"/>
    </row>
    <row r="4" spans="1:46"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AE4" s="10"/>
      <c r="AF4" s="11"/>
      <c r="AJ4" s="20"/>
      <c r="AK4" s="20"/>
      <c r="AL4" s="20"/>
    </row>
    <row r="5" spans="1:46" ht="19.5" customHeight="1" x14ac:dyDescent="0.2">
      <c r="A5" s="153">
        <v>1</v>
      </c>
      <c r="B5" s="133" t="s">
        <v>106</v>
      </c>
      <c r="C5" s="139" t="s">
        <v>107</v>
      </c>
      <c r="D5" s="140"/>
      <c r="E5" s="72"/>
      <c r="F5" s="139" t="s">
        <v>110</v>
      </c>
      <c r="G5" s="150"/>
      <c r="H5" s="72"/>
      <c r="I5" s="139" t="s">
        <v>109</v>
      </c>
      <c r="J5" s="150"/>
      <c r="K5" s="72"/>
      <c r="L5" s="139" t="s">
        <v>108</v>
      </c>
      <c r="M5" s="150"/>
      <c r="N5" s="72"/>
      <c r="O5" s="163">
        <f>SUM(E6+H6+K6+N6)</f>
        <v>25</v>
      </c>
      <c r="P5" s="165">
        <f>SUM(D6+G6+J6+M6)</f>
        <v>114210</v>
      </c>
      <c r="Q5" s="161">
        <f>AD6</f>
        <v>7</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row>
    <row r="6" spans="1:46" ht="19.5" customHeight="1" thickBot="1" x14ac:dyDescent="0.25">
      <c r="A6" s="154"/>
      <c r="B6" s="134"/>
      <c r="C6" s="131">
        <v>1</v>
      </c>
      <c r="D6" s="26">
        <v>47720</v>
      </c>
      <c r="E6" s="30">
        <f>IF(ISBLANK(D6),0,IF(ISBLANK(C5),0,IF(E5 = "D",MAX($A$5:$A$28) + 2,AH6)))</f>
        <v>2</v>
      </c>
      <c r="F6" s="25">
        <v>9</v>
      </c>
      <c r="G6" s="26">
        <v>23990</v>
      </c>
      <c r="H6" s="30">
        <f>IF(ISBLANK(G6),0,IF(ISBLANK(F5),0,IF(H5 = "D",MAX($A$5:$A$28) + 2,AL6)))</f>
        <v>12</v>
      </c>
      <c r="I6" s="25">
        <v>3</v>
      </c>
      <c r="J6" s="26">
        <v>26260</v>
      </c>
      <c r="K6" s="112">
        <f>IF(ISBLANK(J6),0,IF(ISBLANK(I5),0,IF(K5 = "D",MAX($A$5:$A$28) + 2,AP6)))</f>
        <v>2</v>
      </c>
      <c r="L6" s="25">
        <v>1</v>
      </c>
      <c r="M6" s="26">
        <v>16240</v>
      </c>
      <c r="N6" s="112">
        <f>IF(ISBLANK(M6),0,IF(ISBLANK(L5),0,IF(N5 = "D",MAX($A$5:$A$28) + 2,AT6)))</f>
        <v>9</v>
      </c>
      <c r="O6" s="164"/>
      <c r="P6" s="166"/>
      <c r="Q6" s="162"/>
      <c r="Y6" s="12">
        <f>O5</f>
        <v>25</v>
      </c>
      <c r="Z6" s="13">
        <f>P5</f>
        <v>114210</v>
      </c>
      <c r="AA6" s="8">
        <f>RANK(Y6,$Y$6:$Y$17,1)</f>
        <v>7</v>
      </c>
      <c r="AB6" s="8">
        <f>RANK(Z6,$Z$6:$Z$17,0)</f>
        <v>5</v>
      </c>
      <c r="AC6" s="8">
        <f>AA6+AB6*0.00001</f>
        <v>7.0000499999999999</v>
      </c>
      <c r="AD6" s="22">
        <f>RANK(AC6,$AC$6:$AC$17,1)</f>
        <v>7</v>
      </c>
      <c r="AE6" s="17">
        <f>D6</f>
        <v>47720</v>
      </c>
      <c r="AF6" s="18">
        <f>IF(AE6=0,MAX($A$5:$A$28) +1,IF(D5="d",MAX($A$5:$A$28) +2,RANK(AE6,$AE$6:$AE$17,0)))</f>
        <v>2</v>
      </c>
      <c r="AG6" s="8">
        <f t="shared" ref="AG6:AG17" si="0">COUNTIF($AF$6:$AF$17,AF6)</f>
        <v>1</v>
      </c>
      <c r="AH6" s="21">
        <f>IF(AE6=0,"MAX($A$5:$A$28) +1",IF(AG6 &gt; 1,IF(MOD(AG6,2) = 0,(AF6*AG6+AG6-1)/AG6,(AF6*AG6+AG6)/AG6),IF(AG6=1,AF6,(AF6*AG6+AG6-1)/AG6)))</f>
        <v>2</v>
      </c>
      <c r="AI6" s="17">
        <f>G6</f>
        <v>23990</v>
      </c>
      <c r="AJ6">
        <f>IF(AI6=0,MAX($A$5:$A$28) +1,IF(G5="d",MAX($A$5:$A$28) +2,RANK(AI6,$AI$6:$AI$17,0)))</f>
        <v>12</v>
      </c>
      <c r="AK6" s="8">
        <f t="shared" ref="AK6:AK17" si="1">COUNTIF($AJ$6:$AJ$17,AJ6)</f>
        <v>1</v>
      </c>
      <c r="AL6" s="21">
        <f>IF(AI6=0,MAX($A$5:$A$28) +1,IF(AK6 &gt; 1,IF(MOD(AK6,2) = 0,(AJ6*AK6+AK6-1)/AK6,(AJ6*AK6+AK6)/AK6),IF(AK6=1,AJ6,(AJ6*AK6+AK6-1)/AK6)))</f>
        <v>12</v>
      </c>
      <c r="AM6" s="17">
        <f>J6</f>
        <v>26260</v>
      </c>
      <c r="AN6" s="18">
        <f>IF(AM6=0,MAX($A$5:$A$28) +1,IF(J5="d",MAX($A$5:$A$28) +2,RANK(AM6,$AM$6:$AM$17,0)))</f>
        <v>2</v>
      </c>
      <c r="AO6" s="8">
        <f>COUNTIF($AN$6:$AN$17,AN6)</f>
        <v>1</v>
      </c>
      <c r="AP6" s="21">
        <f>IF(AM6=0,MAX($A$5:$A$28) +1,IF(AO6 &gt; 1,IF(MOD(AO6,2) = 0,(AN6*AO6+AO6-1)/AO6,(AN6*AO6+AO6)/AO6),IF(AO6=1,AN6,(AN6*AO6+AO6-1)/AO6)))</f>
        <v>2</v>
      </c>
      <c r="AQ6" s="17">
        <f>M6</f>
        <v>16240</v>
      </c>
      <c r="AR6" s="18">
        <f>IF(AQ6=0,MAX($A$5:$A$28) +1,IF(M5="d",MAX($A$5:$A$28) +2,RANK(AQ6,$AQ$6:$AQ$17,0)))</f>
        <v>9</v>
      </c>
      <c r="AS6" s="8">
        <f>COUNTIF($AR$6:$AR$17,AR6)</f>
        <v>1</v>
      </c>
      <c r="AT6" s="21">
        <f>IF(AQ6=0,MAX($A$5:$A$28) +1,IF(AS6 &gt; 1,IF(MOD(AS6,2) = 0,(AR6*AS6+AS6-1)/AS6,(AR6*AS6+AS6)/AS6),IF(AS6=1,AR6,(AR6*AS6+AS6-1)/AS6)))</f>
        <v>9</v>
      </c>
    </row>
    <row r="7" spans="1:46" ht="19.5" customHeight="1" x14ac:dyDescent="0.2">
      <c r="A7" s="153">
        <v>2</v>
      </c>
      <c r="B7" s="133" t="s">
        <v>113</v>
      </c>
      <c r="C7" s="139" t="s">
        <v>117</v>
      </c>
      <c r="D7" s="140"/>
      <c r="E7" s="72"/>
      <c r="F7" s="139" t="s">
        <v>116</v>
      </c>
      <c r="G7" s="140"/>
      <c r="H7" s="72"/>
      <c r="I7" s="139" t="s">
        <v>118</v>
      </c>
      <c r="J7" s="140"/>
      <c r="K7" s="72"/>
      <c r="L7" s="139" t="s">
        <v>114</v>
      </c>
      <c r="M7" s="140"/>
      <c r="N7" s="72"/>
      <c r="O7" s="163">
        <f>SUM(E8+H8+K8+N8)</f>
        <v>28</v>
      </c>
      <c r="P7" s="165">
        <f>SUM(D8+G8+J8+M8)</f>
        <v>111060</v>
      </c>
      <c r="Q7" s="161">
        <f>AD7</f>
        <v>8</v>
      </c>
      <c r="Y7" s="12">
        <f>O7</f>
        <v>28</v>
      </c>
      <c r="Z7" s="13">
        <f>P7</f>
        <v>111060</v>
      </c>
      <c r="AA7" s="8">
        <f t="shared" ref="AA7:AA17" si="2">RANK(Y7,$Y$6:$Y$17,1)</f>
        <v>8</v>
      </c>
      <c r="AB7" s="8">
        <f t="shared" ref="AB7:AB17" si="3">RANK(Z7,$Z$6:$Z$17,0)</f>
        <v>8</v>
      </c>
      <c r="AC7" s="8">
        <f t="shared" ref="AC7:AC17" si="4">AA7+AB7*0.00001</f>
        <v>8.0000800000000005</v>
      </c>
      <c r="AD7" s="22">
        <f t="shared" ref="AD7:AD17" si="5">RANK(AC7,$AC$6:$AC$17,1)</f>
        <v>8</v>
      </c>
      <c r="AE7" s="17">
        <f>D8</f>
        <v>38410</v>
      </c>
      <c r="AF7" s="18">
        <f t="shared" ref="AF7:AF17" si="6">IF(AE7=0,MAX($A$5:$A$28) +1,IF(D6="d",MAX($A$5:$A$28) +2,RANK(AE7,$AE$6:$AE$17,0)))</f>
        <v>4</v>
      </c>
      <c r="AG7" s="8">
        <f t="shared" si="0"/>
        <v>1</v>
      </c>
      <c r="AH7" s="21">
        <f t="shared" ref="AH7:AH8" si="7">IF(AE7=0,MAX($A$5:$A$28) +1,IF(AG7 &gt; 1,IF(MOD(AG7,2) = 0,(AF7*AG7+AG7-1)/AG7,(AF7*AG7+AG7)/AG7),IF(AG7=1,AF7,(AF7*AG7+AG7-1)/AG7)))</f>
        <v>4</v>
      </c>
      <c r="AI7" s="17">
        <f>G8</f>
        <v>36890</v>
      </c>
      <c r="AJ7">
        <f t="shared" ref="AJ7:AJ17" si="8">IF(AI7=0,MAX($A$5:$A$28) +1,IF(G6="d",MAX($A$5:$A$28) +2,RANK(AI7,$AI$6:$AI$17,0)))</f>
        <v>7</v>
      </c>
      <c r="AK7" s="8">
        <f t="shared" si="1"/>
        <v>1</v>
      </c>
      <c r="AL7" s="21">
        <f t="shared" ref="AL7:AL17" si="9">IF(AI7=0,MAX($A$5:$A$28) +1,IF(AK7 &gt; 1,IF(MOD(AK7,2) = 0,(AJ7*AK7+AK7-1)/AK7,(AJ7*AK7+AK7)/AK7),IF(AK7=1,AJ7,(AJ7*AK7+AK7-1)/AK7)))</f>
        <v>7</v>
      </c>
      <c r="AM7" s="17">
        <f>J8</f>
        <v>20480</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15280</v>
      </c>
      <c r="AR7" s="18">
        <f t="shared" ref="AR7:AR17" si="13">IF(AQ7=0,MAX($A$5:$A$28) +1,IF(M6="d",MAX($A$5:$A$28) +2,RANK(AQ7,$AQ$6:$AQ$17,0)))</f>
        <v>10</v>
      </c>
      <c r="AS7" s="8">
        <f t="shared" ref="AS7:AS17" si="14">COUNTIF($AR$6:$AR$17,AR7)</f>
        <v>1</v>
      </c>
      <c r="AT7" s="21">
        <f t="shared" ref="AT7:AT17" si="15">IF(AQ7=0,MAX($A$5:$A$28) +1,IF(AS7 &gt; 1,IF(MOD(AS7,2) = 0,(AR7*AS7+AS7-1)/AS7,(AR7*AS7+AS7)/AS7),IF(AS7=1,AR7,(AR7*AS7+AS7-1)/AS7)))</f>
        <v>10</v>
      </c>
    </row>
    <row r="8" spans="1:46" ht="19.5" customHeight="1" thickBot="1" x14ac:dyDescent="0.25">
      <c r="A8" s="154"/>
      <c r="B8" s="134"/>
      <c r="C8" s="25">
        <v>2</v>
      </c>
      <c r="D8" s="26">
        <v>38410</v>
      </c>
      <c r="E8" s="30">
        <f>IF(ISBLANK(D8),0,IF(ISBLANK(C7),0,IF(E7 = "D",MAX($A$5:$A$28) + 2,AH7)))</f>
        <v>4</v>
      </c>
      <c r="F8" s="25">
        <v>6</v>
      </c>
      <c r="G8" s="26">
        <v>36890</v>
      </c>
      <c r="H8" s="30">
        <f>IF(ISBLANK(G8),0,IF(ISBLANK(F7),0,IF(H7 = "D",MAX($A$5:$A$28) + 2,AL7)))</f>
        <v>7</v>
      </c>
      <c r="I8" s="25">
        <v>11</v>
      </c>
      <c r="J8" s="26">
        <v>20480</v>
      </c>
      <c r="K8" s="30">
        <f>IF(ISBLANK(J8),0,IF(ISBLANK(I7),0,IF(K7 = "D",MAX($A$5:$A$28) + 2,AP7)))</f>
        <v>7</v>
      </c>
      <c r="L8" s="131">
        <v>6</v>
      </c>
      <c r="M8" s="26">
        <v>15280</v>
      </c>
      <c r="N8" s="112">
        <f>IF(ISBLANK(M8),0,IF(ISBLANK(L7),0,IF(N7 = "D",MAX($A$5:$A$28) + 2,AT7)))</f>
        <v>10</v>
      </c>
      <c r="O8" s="164"/>
      <c r="P8" s="166"/>
      <c r="Q8" s="162"/>
      <c r="Y8" s="12">
        <f>O9</f>
        <v>44</v>
      </c>
      <c r="Z8" s="13">
        <f>P9</f>
        <v>69240</v>
      </c>
      <c r="AA8" s="8">
        <f t="shared" si="2"/>
        <v>12</v>
      </c>
      <c r="AB8" s="8">
        <f t="shared" si="3"/>
        <v>12</v>
      </c>
      <c r="AC8" s="8">
        <f t="shared" si="4"/>
        <v>12.000120000000001</v>
      </c>
      <c r="AD8" s="22">
        <f t="shared" si="5"/>
        <v>12</v>
      </c>
      <c r="AE8" s="17">
        <f>D10</f>
        <v>14830</v>
      </c>
      <c r="AF8" s="18">
        <f t="shared" si="6"/>
        <v>12</v>
      </c>
      <c r="AG8" s="8">
        <f t="shared" si="0"/>
        <v>1</v>
      </c>
      <c r="AH8" s="21">
        <f t="shared" si="7"/>
        <v>12</v>
      </c>
      <c r="AI8" s="17">
        <f>G10</f>
        <v>24750</v>
      </c>
      <c r="AJ8">
        <f t="shared" si="8"/>
        <v>11</v>
      </c>
      <c r="AK8" s="8">
        <f t="shared" si="1"/>
        <v>1</v>
      </c>
      <c r="AL8" s="21">
        <f t="shared" si="9"/>
        <v>11</v>
      </c>
      <c r="AM8" s="17">
        <f>J10</f>
        <v>17640</v>
      </c>
      <c r="AN8" s="18">
        <f t="shared" si="10"/>
        <v>9</v>
      </c>
      <c r="AO8" s="8">
        <f t="shared" si="11"/>
        <v>1</v>
      </c>
      <c r="AP8" s="21">
        <f t="shared" si="12"/>
        <v>9</v>
      </c>
      <c r="AQ8" s="17">
        <f>M10</f>
        <v>12020</v>
      </c>
      <c r="AR8" s="18">
        <f t="shared" si="13"/>
        <v>12</v>
      </c>
      <c r="AS8" s="8">
        <f t="shared" si="14"/>
        <v>1</v>
      </c>
      <c r="AT8" s="21">
        <f t="shared" si="15"/>
        <v>12</v>
      </c>
    </row>
    <row r="9" spans="1:46" ht="19.5" customHeight="1" x14ac:dyDescent="0.2">
      <c r="A9" s="155">
        <v>3</v>
      </c>
      <c r="B9" s="137" t="s">
        <v>121</v>
      </c>
      <c r="C9" s="139" t="s">
        <v>127</v>
      </c>
      <c r="D9" s="140"/>
      <c r="E9" s="72"/>
      <c r="F9" s="139" t="s">
        <v>124</v>
      </c>
      <c r="G9" s="140"/>
      <c r="H9" s="72"/>
      <c r="I9" s="139" t="s">
        <v>122</v>
      </c>
      <c r="J9" s="140"/>
      <c r="K9" s="72"/>
      <c r="L9" s="139" t="s">
        <v>126</v>
      </c>
      <c r="M9" s="140"/>
      <c r="N9" s="113"/>
      <c r="O9" s="163">
        <f>SUM(E10+H10+K10+N10)</f>
        <v>44</v>
      </c>
      <c r="P9" s="165">
        <f>SUM(D10+G10+J10+M10)</f>
        <v>69240</v>
      </c>
      <c r="Q9" s="161">
        <f>AD8</f>
        <v>12</v>
      </c>
      <c r="Y9" s="12">
        <f>O11</f>
        <v>23</v>
      </c>
      <c r="Z9" s="13">
        <f>P11</f>
        <v>123050</v>
      </c>
      <c r="AA9" s="8">
        <f t="shared" si="2"/>
        <v>5</v>
      </c>
      <c r="AB9" s="8">
        <f t="shared" si="3"/>
        <v>4</v>
      </c>
      <c r="AC9" s="8">
        <f t="shared" si="4"/>
        <v>5.0000400000000003</v>
      </c>
      <c r="AD9" s="22">
        <f t="shared" si="5"/>
        <v>5</v>
      </c>
      <c r="AE9" s="17">
        <f>D12</f>
        <v>38080</v>
      </c>
      <c r="AF9" s="18">
        <f t="shared" si="6"/>
        <v>5</v>
      </c>
      <c r="AG9" s="8">
        <f t="shared" si="0"/>
        <v>1</v>
      </c>
      <c r="AH9" s="21">
        <f>IF(AE9=0,MAX($A$5:$A$28) +1,IF(AG9 &gt; 1,IF(MOD(AG9,2) = 0,(AF9*AG9+AG9-1)/AG9,(AF9*AG9+AG9)/AG9),IF(AG9=1,AF9,(AF9*AG9+AG9-1)/AG9)))</f>
        <v>5</v>
      </c>
      <c r="AI9" s="17">
        <f>G12</f>
        <v>36940</v>
      </c>
      <c r="AJ9">
        <f t="shared" si="8"/>
        <v>6</v>
      </c>
      <c r="AK9" s="8">
        <f t="shared" si="1"/>
        <v>1</v>
      </c>
      <c r="AL9" s="21">
        <f t="shared" si="9"/>
        <v>6</v>
      </c>
      <c r="AM9" s="17">
        <f>J12</f>
        <v>19820</v>
      </c>
      <c r="AN9" s="18">
        <f t="shared" si="10"/>
        <v>8</v>
      </c>
      <c r="AO9" s="8">
        <f t="shared" si="11"/>
        <v>1</v>
      </c>
      <c r="AP9" s="21">
        <f t="shared" si="12"/>
        <v>8</v>
      </c>
      <c r="AQ9" s="17">
        <f>M12</f>
        <v>28210</v>
      </c>
      <c r="AR9" s="18">
        <f t="shared" si="13"/>
        <v>4</v>
      </c>
      <c r="AS9" s="8">
        <f t="shared" si="14"/>
        <v>1</v>
      </c>
      <c r="AT9" s="21">
        <f t="shared" si="15"/>
        <v>4</v>
      </c>
    </row>
    <row r="10" spans="1:46" ht="19.5" customHeight="1" thickBot="1" x14ac:dyDescent="0.25">
      <c r="A10" s="155"/>
      <c r="B10" s="138"/>
      <c r="C10" s="131">
        <v>3</v>
      </c>
      <c r="D10" s="26">
        <v>14830</v>
      </c>
      <c r="E10" s="112">
        <f>IF(ISBLANK(D10),0,IF(ISBLANK(C9),0,IF(E9 = "D",MAX($A$5:$A$28) + 2,AH8)))</f>
        <v>12</v>
      </c>
      <c r="F10" s="25">
        <v>2</v>
      </c>
      <c r="G10" s="26">
        <v>24750</v>
      </c>
      <c r="H10" s="30">
        <f>IF(ISBLANK(G10),0,IF(ISBLANK(F9),0,IF(H9 = "D",MAX($A$5:$A$28) + 2,AL8)))</f>
        <v>11</v>
      </c>
      <c r="I10" s="25">
        <v>12</v>
      </c>
      <c r="J10" s="26">
        <v>17640</v>
      </c>
      <c r="K10" s="112">
        <f>IF(ISBLANK(J10),0,IF(ISBLANK(I9),0,IF(K9 = "D",MAX($A$5:$A$28) + 2,AP8)))</f>
        <v>9</v>
      </c>
      <c r="L10" s="25">
        <v>5</v>
      </c>
      <c r="M10" s="26">
        <v>12020</v>
      </c>
      <c r="N10" s="112">
        <f>IF(ISBLANK(M10),0,IF(ISBLANK(L9),0,IF(N9 = "D",MAX($A$5:$A$28) + 2,AT8)))</f>
        <v>12</v>
      </c>
      <c r="O10" s="164"/>
      <c r="P10" s="166"/>
      <c r="Q10" s="162"/>
      <c r="Y10" s="12">
        <f>O13</f>
        <v>23</v>
      </c>
      <c r="Z10" s="13">
        <f>P13</f>
        <v>113880</v>
      </c>
      <c r="AA10" s="8">
        <f t="shared" si="2"/>
        <v>5</v>
      </c>
      <c r="AB10" s="8">
        <f t="shared" si="3"/>
        <v>6</v>
      </c>
      <c r="AC10" s="8">
        <f t="shared" si="4"/>
        <v>5.0000600000000004</v>
      </c>
      <c r="AD10" s="22">
        <f t="shared" si="5"/>
        <v>6</v>
      </c>
      <c r="AE10" s="17">
        <f>D14</f>
        <v>21790</v>
      </c>
      <c r="AF10" s="18">
        <f t="shared" si="6"/>
        <v>11</v>
      </c>
      <c r="AG10" s="8">
        <f t="shared" si="0"/>
        <v>1</v>
      </c>
      <c r="AH10" s="21">
        <f t="shared" ref="AH10:AH17" si="16">IF(AE10=0,"MAX($A$5:$A$28) +1",IF(AG10 &gt; 1,IF(MOD(AG10,2) = 0,(AF10*AG10+AG10-1)/AG10,(AF10*AG10+AG10)/AG10),IF(AG10=1,AF10,(AF10*AG10+AG10-1)/AG10)))</f>
        <v>11</v>
      </c>
      <c r="AI10" s="17">
        <f>G14</f>
        <v>47730</v>
      </c>
      <c r="AJ10">
        <f t="shared" si="8"/>
        <v>1</v>
      </c>
      <c r="AK10" s="8">
        <f t="shared" si="1"/>
        <v>1</v>
      </c>
      <c r="AL10" s="21">
        <f t="shared" si="9"/>
        <v>1</v>
      </c>
      <c r="AM10" s="17">
        <f>J14</f>
        <v>25670</v>
      </c>
      <c r="AN10" s="18">
        <f t="shared" si="10"/>
        <v>3</v>
      </c>
      <c r="AO10" s="8">
        <f t="shared" si="11"/>
        <v>1</v>
      </c>
      <c r="AP10" s="21">
        <f t="shared" si="12"/>
        <v>3</v>
      </c>
      <c r="AQ10" s="17">
        <f>M14</f>
        <v>18690</v>
      </c>
      <c r="AR10" s="18">
        <f t="shared" si="13"/>
        <v>8</v>
      </c>
      <c r="AS10" s="8">
        <f t="shared" si="14"/>
        <v>1</v>
      </c>
      <c r="AT10" s="21">
        <f t="shared" si="15"/>
        <v>8</v>
      </c>
    </row>
    <row r="11" spans="1:46" ht="19.5" customHeight="1" x14ac:dyDescent="0.2">
      <c r="A11" s="153">
        <v>4</v>
      </c>
      <c r="B11" s="133" t="s">
        <v>129</v>
      </c>
      <c r="C11" s="139" t="s">
        <v>133</v>
      </c>
      <c r="D11" s="140"/>
      <c r="E11" s="72"/>
      <c r="F11" s="139" t="s">
        <v>130</v>
      </c>
      <c r="G11" s="140"/>
      <c r="H11" s="72"/>
      <c r="I11" s="139" t="s">
        <v>132</v>
      </c>
      <c r="J11" s="140"/>
      <c r="K11" s="72"/>
      <c r="L11" s="139" t="s">
        <v>131</v>
      </c>
      <c r="M11" s="140"/>
      <c r="N11" s="72"/>
      <c r="O11" s="163">
        <f>SUM(E12+H12+K12+N12)</f>
        <v>23</v>
      </c>
      <c r="P11" s="165">
        <f>SUM(D12+G12+J12+M12)</f>
        <v>123050</v>
      </c>
      <c r="Q11" s="161">
        <f>AD9</f>
        <v>5</v>
      </c>
      <c r="Y11" s="12">
        <f>O15</f>
        <v>12</v>
      </c>
      <c r="Z11" s="13">
        <f>P15</f>
        <v>152175</v>
      </c>
      <c r="AA11" s="8">
        <f t="shared" si="2"/>
        <v>1</v>
      </c>
      <c r="AB11" s="8">
        <f t="shared" si="3"/>
        <v>1</v>
      </c>
      <c r="AC11" s="8">
        <f t="shared" si="4"/>
        <v>1.0000100000000001</v>
      </c>
      <c r="AD11" s="22">
        <f t="shared" si="5"/>
        <v>1</v>
      </c>
      <c r="AE11" s="17">
        <f>D16</f>
        <v>56250</v>
      </c>
      <c r="AF11" s="18">
        <f t="shared" si="6"/>
        <v>1</v>
      </c>
      <c r="AG11" s="8">
        <f t="shared" si="0"/>
        <v>1</v>
      </c>
      <c r="AH11" s="21">
        <f t="shared" si="16"/>
        <v>1</v>
      </c>
      <c r="AI11" s="17">
        <f>G16</f>
        <v>43360</v>
      </c>
      <c r="AJ11">
        <f t="shared" si="8"/>
        <v>2</v>
      </c>
      <c r="AK11" s="8">
        <f t="shared" si="1"/>
        <v>1</v>
      </c>
      <c r="AL11" s="21">
        <f t="shared" si="9"/>
        <v>2</v>
      </c>
      <c r="AM11" s="17">
        <f>J16</f>
        <v>22080</v>
      </c>
      <c r="AN11" s="18">
        <f t="shared" si="10"/>
        <v>6</v>
      </c>
      <c r="AO11" s="8">
        <f t="shared" si="11"/>
        <v>1</v>
      </c>
      <c r="AP11" s="21">
        <f t="shared" si="12"/>
        <v>6</v>
      </c>
      <c r="AQ11" s="17">
        <f>M16</f>
        <v>30485</v>
      </c>
      <c r="AR11" s="18">
        <f t="shared" si="13"/>
        <v>3</v>
      </c>
      <c r="AS11" s="8">
        <f t="shared" si="14"/>
        <v>1</v>
      </c>
      <c r="AT11" s="21">
        <f t="shared" si="15"/>
        <v>3</v>
      </c>
    </row>
    <row r="12" spans="1:46" ht="19.5" customHeight="1" thickBot="1" x14ac:dyDescent="0.25">
      <c r="A12" s="154"/>
      <c r="B12" s="134"/>
      <c r="C12" s="25">
        <v>9</v>
      </c>
      <c r="D12" s="26">
        <v>38080</v>
      </c>
      <c r="E12" s="112">
        <f>IF(ISBLANK(D12),0,IF(ISBLANK(C11),0,IF(E11 = "D",MAX($A$5:$A$28) + 2,AH9)))</f>
        <v>5</v>
      </c>
      <c r="F12" s="25">
        <v>3</v>
      </c>
      <c r="G12" s="26">
        <v>36940</v>
      </c>
      <c r="H12" s="30">
        <f>IF(ISBLANK(G12),0,IF(ISBLANK(F11),0,IF(H11 = "D",MAX($A$5:$A$28) + 2,AL9)))</f>
        <v>6</v>
      </c>
      <c r="I12" s="25">
        <v>6</v>
      </c>
      <c r="J12" s="26">
        <v>19820</v>
      </c>
      <c r="K12" s="30">
        <f>IF(ISBLANK(J12),0,IF(ISBLANK(I11),0,IF(K11 = "D",MAX($A$5:$A$28) + 2,AP9)))</f>
        <v>8</v>
      </c>
      <c r="L12" s="25">
        <v>11</v>
      </c>
      <c r="M12" s="26">
        <v>28210</v>
      </c>
      <c r="N12" s="30">
        <f>IF(ISBLANK(M12),0,IF(ISBLANK(L11),0,IF(N11 = "D",MAX($A$5:$A$28) + 2,AT9)))</f>
        <v>4</v>
      </c>
      <c r="O12" s="164"/>
      <c r="P12" s="166"/>
      <c r="Q12" s="162"/>
      <c r="U12" s="20"/>
      <c r="V12" s="20"/>
      <c r="W12" s="20"/>
      <c r="Y12" s="12">
        <f>O17</f>
        <v>13</v>
      </c>
      <c r="Z12" s="13">
        <f>P17</f>
        <v>129960</v>
      </c>
      <c r="AA12" s="8">
        <f t="shared" si="2"/>
        <v>2</v>
      </c>
      <c r="AB12" s="8">
        <f t="shared" si="3"/>
        <v>2</v>
      </c>
      <c r="AC12" s="8">
        <f t="shared" si="4"/>
        <v>2.0000200000000001</v>
      </c>
      <c r="AD12" s="22">
        <f t="shared" si="5"/>
        <v>2</v>
      </c>
      <c r="AE12" s="17">
        <f>D18</f>
        <v>39220</v>
      </c>
      <c r="AF12" s="18">
        <f t="shared" si="6"/>
        <v>3</v>
      </c>
      <c r="AG12" s="8">
        <f t="shared" si="0"/>
        <v>1</v>
      </c>
      <c r="AH12" s="21">
        <f t="shared" si="16"/>
        <v>3</v>
      </c>
      <c r="AI12" s="17">
        <f>G18</f>
        <v>38700</v>
      </c>
      <c r="AJ12">
        <f t="shared" si="8"/>
        <v>4</v>
      </c>
      <c r="AK12" s="8">
        <f t="shared" si="1"/>
        <v>1</v>
      </c>
      <c r="AL12" s="21">
        <f t="shared" si="9"/>
        <v>4</v>
      </c>
      <c r="AM12" s="17">
        <f>J18</f>
        <v>26920</v>
      </c>
      <c r="AN12" s="18">
        <f t="shared" si="10"/>
        <v>1</v>
      </c>
      <c r="AO12" s="8">
        <f t="shared" si="11"/>
        <v>1</v>
      </c>
      <c r="AP12" s="21">
        <f t="shared" si="12"/>
        <v>1</v>
      </c>
      <c r="AQ12" s="17">
        <f>M18</f>
        <v>25120</v>
      </c>
      <c r="AR12" s="18">
        <f t="shared" si="13"/>
        <v>5</v>
      </c>
      <c r="AS12" s="8">
        <f t="shared" si="14"/>
        <v>1</v>
      </c>
      <c r="AT12" s="21">
        <f t="shared" si="15"/>
        <v>5</v>
      </c>
    </row>
    <row r="13" spans="1:46" ht="19.5" customHeight="1" x14ac:dyDescent="0.2">
      <c r="A13" s="155">
        <v>5</v>
      </c>
      <c r="B13" s="133" t="s">
        <v>137</v>
      </c>
      <c r="C13" s="139" t="s">
        <v>138</v>
      </c>
      <c r="D13" s="140"/>
      <c r="E13" s="72"/>
      <c r="F13" s="139" t="s">
        <v>139</v>
      </c>
      <c r="G13" s="140"/>
      <c r="H13" s="72"/>
      <c r="I13" s="139" t="s">
        <v>143</v>
      </c>
      <c r="J13" s="140"/>
      <c r="K13" s="72"/>
      <c r="L13" s="139" t="s">
        <v>140</v>
      </c>
      <c r="M13" s="140"/>
      <c r="N13" s="72"/>
      <c r="O13" s="163">
        <f>SUM(E14+H14+K14+N14)</f>
        <v>23</v>
      </c>
      <c r="P13" s="165">
        <f>SUM(D14+G14+J14+M14)</f>
        <v>113880</v>
      </c>
      <c r="Q13" s="161">
        <f>AD10</f>
        <v>6</v>
      </c>
      <c r="U13" s="20"/>
      <c r="V13" s="20"/>
      <c r="W13" s="20"/>
      <c r="Y13" s="12">
        <f>O19</f>
        <v>33</v>
      </c>
      <c r="Z13" s="13">
        <f>P19</f>
        <v>93780</v>
      </c>
      <c r="AA13" s="8">
        <f t="shared" si="2"/>
        <v>9</v>
      </c>
      <c r="AB13" s="8">
        <f t="shared" si="3"/>
        <v>9</v>
      </c>
      <c r="AC13" s="8">
        <f t="shared" si="4"/>
        <v>9.0000900000000001</v>
      </c>
      <c r="AD13" s="22">
        <f t="shared" si="5"/>
        <v>9</v>
      </c>
      <c r="AE13" s="17">
        <f>D20</f>
        <v>23660</v>
      </c>
      <c r="AF13" s="18">
        <f t="shared" si="6"/>
        <v>10</v>
      </c>
      <c r="AG13" s="8">
        <f t="shared" si="0"/>
        <v>1</v>
      </c>
      <c r="AH13" s="21">
        <f t="shared" si="16"/>
        <v>10</v>
      </c>
      <c r="AI13" s="17">
        <f>G20</f>
        <v>37240</v>
      </c>
      <c r="AJ13">
        <f t="shared" si="8"/>
        <v>5</v>
      </c>
      <c r="AK13" s="8">
        <f t="shared" si="1"/>
        <v>1</v>
      </c>
      <c r="AL13" s="21">
        <f t="shared" si="9"/>
        <v>5</v>
      </c>
      <c r="AM13" s="17">
        <f>J20</f>
        <v>12990</v>
      </c>
      <c r="AN13" s="18">
        <f t="shared" si="10"/>
        <v>11</v>
      </c>
      <c r="AO13" s="8">
        <f t="shared" si="11"/>
        <v>1</v>
      </c>
      <c r="AP13" s="21">
        <f t="shared" si="12"/>
        <v>11</v>
      </c>
      <c r="AQ13" s="17">
        <f>M20</f>
        <v>19890</v>
      </c>
      <c r="AR13" s="18">
        <f t="shared" si="13"/>
        <v>7</v>
      </c>
      <c r="AS13" s="8">
        <f t="shared" si="14"/>
        <v>1</v>
      </c>
      <c r="AT13" s="21">
        <f t="shared" si="15"/>
        <v>7</v>
      </c>
    </row>
    <row r="14" spans="1:46" ht="19.5" customHeight="1" thickBot="1" x14ac:dyDescent="0.25">
      <c r="A14" s="155"/>
      <c r="B14" s="134"/>
      <c r="C14" s="25">
        <v>8</v>
      </c>
      <c r="D14" s="26">
        <v>21790</v>
      </c>
      <c r="E14" s="30">
        <f>IF(ISBLANK(D14),0,IF(ISBLANK(C13),0,IF(E13 = "D",MAX($A$5:$A$28) + 2,AH10)))</f>
        <v>11</v>
      </c>
      <c r="F14" s="25">
        <v>10</v>
      </c>
      <c r="G14" s="26">
        <v>47730</v>
      </c>
      <c r="H14" s="30">
        <f>IF(ISBLANK(G14),0,IF(ISBLANK(F13),0,IF(H13 = "D",MAX($A$5:$A$28) + 2,AL10)))</f>
        <v>1</v>
      </c>
      <c r="I14" s="25">
        <v>8</v>
      </c>
      <c r="J14" s="26">
        <v>25670</v>
      </c>
      <c r="K14" s="112">
        <f>IF(ISBLANK(J14),0,IF(ISBLANK(I13),0,IF(K13 = "D",MAX($A$5:$A$28) + 2,AP10)))</f>
        <v>3</v>
      </c>
      <c r="L14" s="25">
        <v>7</v>
      </c>
      <c r="M14" s="26">
        <v>18690</v>
      </c>
      <c r="N14" s="112">
        <f>IF(ISBLANK(M14),0,IF(ISBLANK(L13),0,IF(N13 = "D",MAX($A$5:$A$28) + 2,AT10)))</f>
        <v>8</v>
      </c>
      <c r="O14" s="164"/>
      <c r="P14" s="166"/>
      <c r="Q14" s="162"/>
      <c r="U14" s="20"/>
      <c r="V14" s="20"/>
      <c r="W14" s="20"/>
      <c r="Y14" s="12">
        <f>O21</f>
        <v>37</v>
      </c>
      <c r="Z14" s="13">
        <f>P21</f>
        <v>92575</v>
      </c>
      <c r="AA14" s="8">
        <f t="shared" si="2"/>
        <v>11</v>
      </c>
      <c r="AB14" s="8">
        <f t="shared" si="3"/>
        <v>10</v>
      </c>
      <c r="AC14" s="8">
        <f t="shared" si="4"/>
        <v>11.0001</v>
      </c>
      <c r="AD14" s="22">
        <f t="shared" si="5"/>
        <v>11</v>
      </c>
      <c r="AE14" s="17">
        <f>D22</f>
        <v>32630</v>
      </c>
      <c r="AF14" s="18">
        <f t="shared" si="6"/>
        <v>6</v>
      </c>
      <c r="AG14" s="8">
        <f t="shared" si="0"/>
        <v>1</v>
      </c>
      <c r="AH14" s="21">
        <f t="shared" si="16"/>
        <v>6</v>
      </c>
      <c r="AI14" s="17">
        <f>G22</f>
        <v>35385</v>
      </c>
      <c r="AJ14">
        <f t="shared" si="8"/>
        <v>8</v>
      </c>
      <c r="AK14" s="8">
        <f t="shared" si="1"/>
        <v>1</v>
      </c>
      <c r="AL14" s="21">
        <f t="shared" si="9"/>
        <v>8</v>
      </c>
      <c r="AM14" s="17">
        <f>J22</f>
        <v>11280</v>
      </c>
      <c r="AN14" s="18">
        <f t="shared" si="10"/>
        <v>12</v>
      </c>
      <c r="AO14" s="8">
        <f t="shared" si="11"/>
        <v>1</v>
      </c>
      <c r="AP14" s="21">
        <f t="shared" si="12"/>
        <v>12</v>
      </c>
      <c r="AQ14" s="17">
        <f>M22</f>
        <v>13280</v>
      </c>
      <c r="AR14" s="18">
        <f t="shared" si="13"/>
        <v>11</v>
      </c>
      <c r="AS14" s="8">
        <f t="shared" si="14"/>
        <v>1</v>
      </c>
      <c r="AT14" s="21">
        <f t="shared" si="15"/>
        <v>11</v>
      </c>
    </row>
    <row r="15" spans="1:46" ht="19.5" customHeight="1" x14ac:dyDescent="0.2">
      <c r="A15" s="153">
        <v>6</v>
      </c>
      <c r="B15" s="133" t="s">
        <v>146</v>
      </c>
      <c r="C15" s="139" t="s">
        <v>152</v>
      </c>
      <c r="D15" s="140"/>
      <c r="E15" s="72"/>
      <c r="F15" s="139" t="s">
        <v>149</v>
      </c>
      <c r="G15" s="140"/>
      <c r="H15" s="72"/>
      <c r="I15" s="139" t="s">
        <v>147</v>
      </c>
      <c r="J15" s="140"/>
      <c r="K15" s="72"/>
      <c r="L15" s="139" t="s">
        <v>148</v>
      </c>
      <c r="M15" s="140"/>
      <c r="N15" s="72"/>
      <c r="O15" s="163">
        <f>SUM(E16+H16+K16+N16)</f>
        <v>12</v>
      </c>
      <c r="P15" s="165">
        <f>SUM(D16+G16+J16+M16)</f>
        <v>152175</v>
      </c>
      <c r="Q15" s="161">
        <f>AD11</f>
        <v>1</v>
      </c>
      <c r="Y15" s="12">
        <f>O23</f>
        <v>22</v>
      </c>
      <c r="Z15" s="13">
        <f>P23</f>
        <v>111110</v>
      </c>
      <c r="AA15" s="8">
        <f t="shared" si="2"/>
        <v>4</v>
      </c>
      <c r="AB15" s="8">
        <f t="shared" si="3"/>
        <v>7</v>
      </c>
      <c r="AC15" s="8">
        <f t="shared" si="4"/>
        <v>4.00007</v>
      </c>
      <c r="AD15" s="22">
        <f t="shared" si="5"/>
        <v>4</v>
      </c>
      <c r="AE15" s="17">
        <f>D24</f>
        <v>27590</v>
      </c>
      <c r="AF15" s="18">
        <f t="shared" si="6"/>
        <v>7</v>
      </c>
      <c r="AG15" s="8">
        <f t="shared" si="0"/>
        <v>1</v>
      </c>
      <c r="AH15" s="21">
        <f t="shared" si="16"/>
        <v>7</v>
      </c>
      <c r="AI15" s="17">
        <f>G24</f>
        <v>29350</v>
      </c>
      <c r="AJ15">
        <f t="shared" si="8"/>
        <v>9</v>
      </c>
      <c r="AK15" s="8">
        <f t="shared" si="1"/>
        <v>1</v>
      </c>
      <c r="AL15" s="21">
        <f t="shared" si="9"/>
        <v>9</v>
      </c>
      <c r="AM15" s="17">
        <f>J24</f>
        <v>22500</v>
      </c>
      <c r="AN15" s="18">
        <f t="shared" si="10"/>
        <v>5</v>
      </c>
      <c r="AO15" s="8">
        <f t="shared" si="11"/>
        <v>1</v>
      </c>
      <c r="AP15" s="21">
        <f t="shared" si="12"/>
        <v>5</v>
      </c>
      <c r="AQ15" s="17">
        <f>M24</f>
        <v>31670</v>
      </c>
      <c r="AR15" s="18">
        <f t="shared" si="13"/>
        <v>1</v>
      </c>
      <c r="AS15" s="8">
        <f t="shared" si="14"/>
        <v>1</v>
      </c>
      <c r="AT15" s="21">
        <f t="shared" si="15"/>
        <v>1</v>
      </c>
    </row>
    <row r="16" spans="1:46" ht="19.5" customHeight="1" thickBot="1" x14ac:dyDescent="0.25">
      <c r="A16" s="154"/>
      <c r="B16" s="134"/>
      <c r="C16" s="25">
        <v>12</v>
      </c>
      <c r="D16" s="26">
        <v>56250</v>
      </c>
      <c r="E16" s="30">
        <f>IF(ISBLANK(D16),0,IF(ISBLANK(C15),0,IF(E15 = "D",MAX($A$5:$A$28) + 2,AH11)))</f>
        <v>1</v>
      </c>
      <c r="F16" s="25">
        <v>11</v>
      </c>
      <c r="G16" s="26">
        <v>43360</v>
      </c>
      <c r="H16" s="112">
        <f>IF(ISBLANK(G16),0,IF(ISBLANK(F15),0,IF(H15 = "D",MAX($A$5:$A$28) + 2,AL11)))</f>
        <v>2</v>
      </c>
      <c r="I16" s="25">
        <v>1</v>
      </c>
      <c r="J16" s="26">
        <v>22080</v>
      </c>
      <c r="K16" s="30">
        <f>IF(ISBLANK(J16),0,IF(ISBLANK(I15),0,IF(K15 = "D",MAX($A$5:$A$28) + 2,AP11)))</f>
        <v>6</v>
      </c>
      <c r="L16" s="131">
        <v>9</v>
      </c>
      <c r="M16" s="26">
        <v>30485</v>
      </c>
      <c r="N16" s="30">
        <f>IF(ISBLANK(M16),0,IF(ISBLANK(L15),0,IF(N15 = "D",MAX($A$5:$A$28) + 2,AT11)))</f>
        <v>3</v>
      </c>
      <c r="O16" s="164"/>
      <c r="P16" s="166"/>
      <c r="Q16" s="162"/>
      <c r="Y16" s="12">
        <f>O25</f>
        <v>35</v>
      </c>
      <c r="Z16" s="13">
        <f>P25</f>
        <v>89675</v>
      </c>
      <c r="AA16" s="8">
        <f t="shared" si="2"/>
        <v>10</v>
      </c>
      <c r="AB16" s="8">
        <f t="shared" si="3"/>
        <v>11</v>
      </c>
      <c r="AC16" s="8">
        <f t="shared" si="4"/>
        <v>10.000109999999999</v>
      </c>
      <c r="AD16" s="22">
        <f t="shared" si="5"/>
        <v>10</v>
      </c>
      <c r="AE16" s="17">
        <f>D26</f>
        <v>25140</v>
      </c>
      <c r="AF16" s="18">
        <f t="shared" si="6"/>
        <v>9</v>
      </c>
      <c r="AG16" s="8">
        <f t="shared" si="0"/>
        <v>1</v>
      </c>
      <c r="AH16" s="21">
        <f t="shared" si="16"/>
        <v>9</v>
      </c>
      <c r="AI16" s="17">
        <f>G26</f>
        <v>28700</v>
      </c>
      <c r="AJ16">
        <f t="shared" si="8"/>
        <v>10</v>
      </c>
      <c r="AK16" s="8">
        <f t="shared" si="1"/>
        <v>1</v>
      </c>
      <c r="AL16" s="21">
        <f t="shared" si="9"/>
        <v>10</v>
      </c>
      <c r="AM16" s="17">
        <f>J26</f>
        <v>13970</v>
      </c>
      <c r="AN16" s="18">
        <f t="shared" si="10"/>
        <v>10</v>
      </c>
      <c r="AO16" s="8">
        <f t="shared" si="11"/>
        <v>1</v>
      </c>
      <c r="AP16" s="21">
        <f t="shared" si="12"/>
        <v>10</v>
      </c>
      <c r="AQ16" s="17">
        <f>M26</f>
        <v>21865</v>
      </c>
      <c r="AR16" s="18">
        <f t="shared" si="13"/>
        <v>6</v>
      </c>
      <c r="AS16" s="8">
        <f t="shared" si="14"/>
        <v>1</v>
      </c>
      <c r="AT16" s="21">
        <f t="shared" si="15"/>
        <v>6</v>
      </c>
    </row>
    <row r="17" spans="1:46" ht="19.5" customHeight="1" thickBot="1" x14ac:dyDescent="0.25">
      <c r="A17" s="155">
        <v>7</v>
      </c>
      <c r="B17" s="137" t="s">
        <v>153</v>
      </c>
      <c r="C17" s="139" t="s">
        <v>156</v>
      </c>
      <c r="D17" s="140"/>
      <c r="E17" s="72"/>
      <c r="F17" s="139" t="s">
        <v>157</v>
      </c>
      <c r="G17" s="140"/>
      <c r="H17" s="113"/>
      <c r="I17" s="139" t="s">
        <v>155</v>
      </c>
      <c r="J17" s="140"/>
      <c r="K17" s="72"/>
      <c r="L17" s="139" t="s">
        <v>158</v>
      </c>
      <c r="M17" s="140"/>
      <c r="N17" s="72"/>
      <c r="O17" s="163">
        <f>SUM(E18+H18+K18+N18)</f>
        <v>13</v>
      </c>
      <c r="P17" s="165">
        <f>SUM(D18+G18+J18+M18)</f>
        <v>129960</v>
      </c>
      <c r="Q17" s="161">
        <f>AD12</f>
        <v>2</v>
      </c>
      <c r="Y17" s="14">
        <f>O27</f>
        <v>17</v>
      </c>
      <c r="Z17" s="15">
        <f>P27</f>
        <v>125415</v>
      </c>
      <c r="AA17" s="16">
        <f t="shared" si="2"/>
        <v>3</v>
      </c>
      <c r="AB17" s="16">
        <f t="shared" si="3"/>
        <v>3</v>
      </c>
      <c r="AC17" s="16">
        <f t="shared" si="4"/>
        <v>3.0000300000000002</v>
      </c>
      <c r="AD17" s="23">
        <f t="shared" si="5"/>
        <v>3</v>
      </c>
      <c r="AE17" s="19">
        <f>D28</f>
        <v>27010</v>
      </c>
      <c r="AF17" s="18">
        <f t="shared" si="6"/>
        <v>8</v>
      </c>
      <c r="AG17" s="16">
        <f t="shared" si="0"/>
        <v>1</v>
      </c>
      <c r="AH17" s="21">
        <f t="shared" si="16"/>
        <v>8</v>
      </c>
      <c r="AI17" s="19">
        <f>G28</f>
        <v>43030</v>
      </c>
      <c r="AJ17">
        <f t="shared" si="8"/>
        <v>3</v>
      </c>
      <c r="AK17" s="16">
        <f t="shared" si="1"/>
        <v>1</v>
      </c>
      <c r="AL17" s="21">
        <f t="shared" si="9"/>
        <v>3</v>
      </c>
      <c r="AM17" s="19">
        <f>J28</f>
        <v>24095</v>
      </c>
      <c r="AN17" s="18">
        <f t="shared" si="10"/>
        <v>4</v>
      </c>
      <c r="AO17" s="16">
        <f t="shared" si="11"/>
        <v>1</v>
      </c>
      <c r="AP17" s="21">
        <f t="shared" si="12"/>
        <v>4</v>
      </c>
      <c r="AQ17" s="19">
        <f>M28</f>
        <v>31280</v>
      </c>
      <c r="AR17" s="18">
        <f t="shared" si="13"/>
        <v>2</v>
      </c>
      <c r="AS17" s="16">
        <f t="shared" si="14"/>
        <v>1</v>
      </c>
      <c r="AT17" s="21">
        <f t="shared" si="15"/>
        <v>2</v>
      </c>
    </row>
    <row r="18" spans="1:46" ht="19.5" customHeight="1" thickBot="1" x14ac:dyDescent="0.25">
      <c r="A18" s="155"/>
      <c r="B18" s="138"/>
      <c r="C18" s="25">
        <v>5</v>
      </c>
      <c r="D18" s="26">
        <v>39220</v>
      </c>
      <c r="E18" s="30">
        <f>IF(ISBLANK(D18),0,IF(ISBLANK(C17),0,IF(E17 = "D",MAX($A$5:$A$28) + 2,AH12)))</f>
        <v>3</v>
      </c>
      <c r="F18" s="25">
        <v>7</v>
      </c>
      <c r="G18" s="26">
        <v>38700</v>
      </c>
      <c r="H18" s="112">
        <f>IF(ISBLANK(G18),0,IF(ISBLANK(F17),0,IF(H17 = "D",MAX($A$5:$A$28) + 2,AL12)))</f>
        <v>4</v>
      </c>
      <c r="I18" s="25">
        <v>2</v>
      </c>
      <c r="J18" s="26">
        <v>26920</v>
      </c>
      <c r="K18" s="30">
        <f>IF(ISBLANK(J18),0,IF(ISBLANK(I17),0,IF(K17 = "D",MAX($A$5:$A$28) + 2,AP12)))</f>
        <v>1</v>
      </c>
      <c r="L18" s="25">
        <v>2</v>
      </c>
      <c r="M18" s="26">
        <v>25120</v>
      </c>
      <c r="N18" s="30">
        <f>IF(ISBLANK(M18),0,IF(ISBLANK(L17),0,IF(N17 = "D",MAX($A$5:$A$28) + 2,AT12)))</f>
        <v>5</v>
      </c>
      <c r="O18" s="164"/>
      <c r="P18" s="166"/>
      <c r="Q18" s="162"/>
      <c r="AF18" s="10"/>
      <c r="AJ18" s="27"/>
      <c r="AK18" s="28"/>
      <c r="AL18" s="29"/>
    </row>
    <row r="19" spans="1:46" ht="19.5" customHeight="1" thickBot="1" x14ac:dyDescent="0.25">
      <c r="A19" s="153">
        <v>8</v>
      </c>
      <c r="B19" s="137" t="s">
        <v>159</v>
      </c>
      <c r="C19" s="139" t="s">
        <v>163</v>
      </c>
      <c r="D19" s="140"/>
      <c r="E19" s="72"/>
      <c r="F19" s="139" t="s">
        <v>160</v>
      </c>
      <c r="G19" s="140"/>
      <c r="H19" s="113"/>
      <c r="I19" s="139" t="s">
        <v>162</v>
      </c>
      <c r="J19" s="140"/>
      <c r="K19" s="72"/>
      <c r="L19" s="139" t="s">
        <v>166</v>
      </c>
      <c r="M19" s="140"/>
      <c r="N19" s="72"/>
      <c r="O19" s="163">
        <f>SUM(E20+H20+K20+N20)</f>
        <v>33</v>
      </c>
      <c r="P19" s="165">
        <f>SUM(D20+G20+J20+M20)</f>
        <v>93780</v>
      </c>
      <c r="Q19" s="161">
        <f>AD13</f>
        <v>9</v>
      </c>
      <c r="AF19" s="10"/>
      <c r="AP19" s="20" t="s">
        <v>25</v>
      </c>
      <c r="AQ19" s="9" t="str">
        <f>IF(C5 = "D","0"," ")</f>
        <v xml:space="preserve"> </v>
      </c>
    </row>
    <row r="20" spans="1:46" ht="19.5" customHeight="1" thickBot="1" x14ac:dyDescent="0.25">
      <c r="A20" s="154"/>
      <c r="B20" s="138"/>
      <c r="C20" s="25">
        <v>7</v>
      </c>
      <c r="D20" s="26">
        <v>23660</v>
      </c>
      <c r="E20" s="30">
        <f>IF(ISBLANK(D20),0,IF(ISBLANK(C19),0,IF(E19 = "D",MAX($A$5:$A$28) + 2,AH13)))</f>
        <v>10</v>
      </c>
      <c r="F20" s="25">
        <v>1</v>
      </c>
      <c r="G20" s="26">
        <v>37240</v>
      </c>
      <c r="H20" s="112">
        <f>IF(ISBLANK(G20),0,IF(ISBLANK(F19),0,IF(H19 = "D",MAX($A$5:$A$28) + 2,AL13)))</f>
        <v>5</v>
      </c>
      <c r="I20" s="25">
        <v>10</v>
      </c>
      <c r="J20" s="26">
        <v>12990</v>
      </c>
      <c r="K20" s="30">
        <f>IF(ISBLANK(J20),0,IF(ISBLANK(I19),0,IF(K19 = "D",MAX($A$5:$A$28) + 2,AP13)))</f>
        <v>11</v>
      </c>
      <c r="L20" s="25">
        <v>8</v>
      </c>
      <c r="M20" s="26">
        <v>19890</v>
      </c>
      <c r="N20" s="30">
        <f>IF(ISBLANK(M20),0,IF(ISBLANK(L19),0,IF(N19 = "D",MAX($A$5:$A$28) + 2,AT13)))</f>
        <v>7</v>
      </c>
      <c r="O20" s="164"/>
      <c r="P20" s="166"/>
      <c r="Q20" s="162"/>
      <c r="AF20" s="10"/>
      <c r="AP20" s="20" t="s">
        <v>26</v>
      </c>
    </row>
    <row r="21" spans="1:46" ht="19.5" customHeight="1" x14ac:dyDescent="0.2">
      <c r="A21" s="153">
        <v>9</v>
      </c>
      <c r="B21" s="133" t="s">
        <v>168</v>
      </c>
      <c r="C21" s="139" t="s">
        <v>171</v>
      </c>
      <c r="D21" s="140"/>
      <c r="E21" s="72"/>
      <c r="F21" s="139" t="s">
        <v>173</v>
      </c>
      <c r="G21" s="140"/>
      <c r="H21" s="113"/>
      <c r="I21" s="139" t="s">
        <v>170</v>
      </c>
      <c r="J21" s="140"/>
      <c r="K21" s="72"/>
      <c r="L21" s="139" t="s">
        <v>169</v>
      </c>
      <c r="M21" s="140"/>
      <c r="N21" s="72"/>
      <c r="O21" s="163">
        <f>SUM(E22+H22+K22+N22)</f>
        <v>37</v>
      </c>
      <c r="P21" s="165">
        <f>SUM(D22+G22+J22+M22)</f>
        <v>92575</v>
      </c>
      <c r="Q21" s="161">
        <f>AD14</f>
        <v>11</v>
      </c>
      <c r="AF21" s="10"/>
    </row>
    <row r="22" spans="1:46" ht="19.5" customHeight="1" thickBot="1" x14ac:dyDescent="0.25">
      <c r="A22" s="154"/>
      <c r="B22" s="134"/>
      <c r="C22" s="25">
        <v>11</v>
      </c>
      <c r="D22" s="26">
        <v>32630</v>
      </c>
      <c r="E22" s="30">
        <f>IF(ISBLANK(D22),0,IF(ISBLANK(C21),0,IF(E21 = "D",MAX($A$5:$A$28) + 2,AH14)))</f>
        <v>6</v>
      </c>
      <c r="F22" s="25">
        <v>5</v>
      </c>
      <c r="G22" s="26">
        <v>35385</v>
      </c>
      <c r="H22" s="112">
        <f>IF(ISBLANK(G22),0,IF(ISBLANK(F21),0,IF(H21 = "D",MAX($A$5:$A$28) + 2,AL14)))</f>
        <v>8</v>
      </c>
      <c r="I22" s="25">
        <v>5</v>
      </c>
      <c r="J22" s="26">
        <v>11280</v>
      </c>
      <c r="K22" s="30">
        <f>IF(ISBLANK(J22),0,IF(ISBLANK(I21),0,IF(K21 = "D",MAX($A$5:$A$28) + 2,AP14)))</f>
        <v>12</v>
      </c>
      <c r="L22" s="25">
        <v>3</v>
      </c>
      <c r="M22" s="26">
        <v>13280</v>
      </c>
      <c r="N22" s="30">
        <f>IF(ISBLANK(M22),0,IF(ISBLANK(L21),0,IF(N21 = "D",MAX($A$5:$A$28) + 2,AT14)))</f>
        <v>11</v>
      </c>
      <c r="O22" s="164"/>
      <c r="P22" s="166"/>
      <c r="Q22" s="162"/>
      <c r="AF22" s="10"/>
    </row>
    <row r="23" spans="1:46" ht="19.5" customHeight="1" x14ac:dyDescent="0.2">
      <c r="A23" s="155">
        <v>10</v>
      </c>
      <c r="B23" s="133" t="s">
        <v>175</v>
      </c>
      <c r="C23" s="139" t="s">
        <v>181</v>
      </c>
      <c r="D23" s="140"/>
      <c r="E23" s="72"/>
      <c r="F23" s="139" t="s">
        <v>179</v>
      </c>
      <c r="G23" s="140"/>
      <c r="H23" s="113"/>
      <c r="I23" s="139" t="s">
        <v>182</v>
      </c>
      <c r="J23" s="140"/>
      <c r="K23" s="72"/>
      <c r="L23" s="139" t="s">
        <v>178</v>
      </c>
      <c r="M23" s="140"/>
      <c r="N23" s="72"/>
      <c r="O23" s="163">
        <f>SUM(E24+H24+K24+N24)</f>
        <v>22</v>
      </c>
      <c r="P23" s="165">
        <f>SUM(D24+G24+J24+M24)</f>
        <v>111110</v>
      </c>
      <c r="Q23" s="161">
        <f>AD15</f>
        <v>4</v>
      </c>
      <c r="AF23" s="10"/>
    </row>
    <row r="24" spans="1:46" ht="19.5" customHeight="1" thickBot="1" x14ac:dyDescent="0.25">
      <c r="A24" s="155"/>
      <c r="B24" s="134"/>
      <c r="C24" s="25">
        <v>4</v>
      </c>
      <c r="D24" s="26">
        <v>27590</v>
      </c>
      <c r="E24" s="30">
        <f>IF(ISBLANK(D24),0,IF(ISBLANK(C23),0,IF(E23 = "D",MAX($A$5:$A$28) + 2,AH15)))</f>
        <v>7</v>
      </c>
      <c r="F24" s="25">
        <v>4</v>
      </c>
      <c r="G24" s="26">
        <v>29350</v>
      </c>
      <c r="H24" s="112">
        <f>IF(ISBLANK(G24),0,IF(ISBLANK(F23),0,IF(H23 = "D",MAX($A$5:$A$28) + 2,AL15)))</f>
        <v>9</v>
      </c>
      <c r="I24" s="25">
        <v>9</v>
      </c>
      <c r="J24" s="26">
        <v>22500</v>
      </c>
      <c r="K24" s="30">
        <f>IF(ISBLANK(J24),0,IF(ISBLANK(I23),0,IF(K23 = "D",MAX($A$5:$A$28) + 2,AP15)))</f>
        <v>5</v>
      </c>
      <c r="L24" s="131">
        <v>12</v>
      </c>
      <c r="M24" s="26">
        <v>31670</v>
      </c>
      <c r="N24" s="30">
        <f>IF(ISBLANK(M24),0,IF(ISBLANK(L23),0,IF(N23 = "D",MAX($A$5:$A$28) + 2,AT15)))</f>
        <v>1</v>
      </c>
      <c r="O24" s="164"/>
      <c r="P24" s="166"/>
      <c r="Q24" s="162"/>
      <c r="AF24" s="10"/>
    </row>
    <row r="25" spans="1:46" ht="19.5" customHeight="1" x14ac:dyDescent="0.2">
      <c r="A25" s="153">
        <v>11</v>
      </c>
      <c r="B25" s="133" t="s">
        <v>183</v>
      </c>
      <c r="C25" s="139" t="s">
        <v>184</v>
      </c>
      <c r="D25" s="140"/>
      <c r="E25" s="72"/>
      <c r="F25" s="139" t="s">
        <v>187</v>
      </c>
      <c r="G25" s="140"/>
      <c r="H25" s="113"/>
      <c r="I25" s="139" t="s">
        <v>190</v>
      </c>
      <c r="J25" s="140"/>
      <c r="K25" s="72"/>
      <c r="L25" s="139" t="s">
        <v>188</v>
      </c>
      <c r="M25" s="140"/>
      <c r="N25" s="72"/>
      <c r="O25" s="163">
        <f>SUM(E26+H26+K26+N26)</f>
        <v>35</v>
      </c>
      <c r="P25" s="165">
        <f>SUM(D26+G26+J26+M26)</f>
        <v>89675</v>
      </c>
      <c r="Q25" s="161">
        <f>AD16</f>
        <v>10</v>
      </c>
      <c r="AF25" s="10"/>
    </row>
    <row r="26" spans="1:46" ht="19.5" customHeight="1" thickBot="1" x14ac:dyDescent="0.25">
      <c r="A26" s="154"/>
      <c r="B26" s="134"/>
      <c r="C26" s="131">
        <v>6</v>
      </c>
      <c r="D26" s="26">
        <v>25140</v>
      </c>
      <c r="E26" s="30">
        <f>IF(ISBLANK(D26),0,IF(ISBLANK(C25),0,IF(E25 = "D",MAX($A$5:$A$28) + 2,AH16)))</f>
        <v>9</v>
      </c>
      <c r="F26" s="25">
        <v>8</v>
      </c>
      <c r="G26" s="26">
        <v>28700</v>
      </c>
      <c r="H26" s="112">
        <f>IF(ISBLANK(G26),0,IF(ISBLANK(F25),0,IF(H25 = "D",MAX($A$5:$A$28) + 2,AL16)))</f>
        <v>10</v>
      </c>
      <c r="I26" s="25">
        <v>4</v>
      </c>
      <c r="J26" s="26">
        <v>13970</v>
      </c>
      <c r="K26" s="30">
        <f>IF(ISBLANK(J26),0,IF(ISBLANK(I25),0,IF(K25 = "D",MAX($A$5:$A$28) + 2,AP16)))</f>
        <v>10</v>
      </c>
      <c r="L26" s="25">
        <v>10</v>
      </c>
      <c r="M26" s="26">
        <v>21865</v>
      </c>
      <c r="N26" s="30">
        <f>IF(ISBLANK(M26),0,IF(ISBLANK(L25),0,IF(N25 = "D",MAX($A$5:$A$28) + 2,AT16)))</f>
        <v>6</v>
      </c>
      <c r="O26" s="164"/>
      <c r="P26" s="166"/>
      <c r="Q26" s="162"/>
      <c r="AF26" s="10"/>
    </row>
    <row r="27" spans="1:46" ht="19.5" customHeight="1" x14ac:dyDescent="0.2">
      <c r="A27" s="153">
        <v>12</v>
      </c>
      <c r="B27" s="133" t="s">
        <v>192</v>
      </c>
      <c r="C27" s="139" t="s">
        <v>195</v>
      </c>
      <c r="D27" s="140"/>
      <c r="E27" s="72"/>
      <c r="F27" s="139" t="s">
        <v>199</v>
      </c>
      <c r="G27" s="140"/>
      <c r="H27" s="72"/>
      <c r="I27" s="139" t="s">
        <v>194</v>
      </c>
      <c r="J27" s="140"/>
      <c r="K27" s="72"/>
      <c r="L27" s="139" t="s">
        <v>198</v>
      </c>
      <c r="M27" s="140"/>
      <c r="N27" s="72"/>
      <c r="O27" s="163">
        <f>SUM(E28+H28+K28+N28)</f>
        <v>17</v>
      </c>
      <c r="P27" s="165">
        <f>SUM(D28+G28+J28+M28)</f>
        <v>125415</v>
      </c>
      <c r="Q27" s="161">
        <f>AD17</f>
        <v>3</v>
      </c>
      <c r="AF27" s="10"/>
    </row>
    <row r="28" spans="1:46" ht="19.5" customHeight="1" thickBot="1" x14ac:dyDescent="0.25">
      <c r="A28" s="154"/>
      <c r="B28" s="134"/>
      <c r="C28" s="25">
        <v>10</v>
      </c>
      <c r="D28" s="26">
        <v>27010</v>
      </c>
      <c r="E28" s="30">
        <f>IF(ISBLANK(D28),0,IF(ISBLANK(C27),0,IF(E27 = "D",MAX($A$5:$A$28) + 2,AH17)))</f>
        <v>8</v>
      </c>
      <c r="F28" s="25">
        <v>12</v>
      </c>
      <c r="G28" s="26">
        <v>43030</v>
      </c>
      <c r="H28" s="30">
        <f>IF(ISBLANK(G28),0,IF(ISBLANK(F27),0,IF(H27 = "D",MAX($A$5:$A$28) + 2,AL17)))</f>
        <v>3</v>
      </c>
      <c r="I28" s="25">
        <v>7</v>
      </c>
      <c r="J28" s="26">
        <v>24095</v>
      </c>
      <c r="K28" s="30">
        <f>IF(ISBLANK(J28),0,IF(ISBLANK(I27),0,IF(K27 = "D",MAX($A$5:$A$28) + 2,AP17)))</f>
        <v>4</v>
      </c>
      <c r="L28" s="131">
        <v>4</v>
      </c>
      <c r="M28" s="26">
        <v>31280</v>
      </c>
      <c r="N28" s="30">
        <f>IF(ISBLANK(M28),0,IF(ISBLANK(L27),0,IF(N27 = "D",MAX($A$5:$A$28) + 2,AT17)))</f>
        <v>2</v>
      </c>
      <c r="O28" s="164"/>
      <c r="P28" s="166"/>
      <c r="Q28" s="162"/>
      <c r="AF28" s="10"/>
    </row>
    <row r="29" spans="1:46" ht="27.95" customHeight="1" x14ac:dyDescent="0.25">
      <c r="A29" s="167" t="s">
        <v>102</v>
      </c>
      <c r="B29" s="167"/>
      <c r="C29" s="167"/>
      <c r="D29" s="167"/>
      <c r="E29" s="167"/>
      <c r="F29" s="167"/>
      <c r="G29" s="167"/>
      <c r="H29" s="167"/>
      <c r="I29" s="167"/>
      <c r="J29" s="167"/>
      <c r="K29" s="167"/>
      <c r="L29" s="167"/>
      <c r="M29" s="167"/>
      <c r="N29" s="167"/>
      <c r="O29" s="167"/>
      <c r="P29" s="167"/>
      <c r="Q29" s="167"/>
      <c r="R29" s="81"/>
      <c r="S29" s="81"/>
    </row>
  </sheetData>
  <sheetProtection selectLockedCells="1"/>
  <sortState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AQ19">
    <cfRule type="containsBlanks" dxfId="333" priority="439">
      <formula>LEN(TRIM(AQ19))=0</formula>
    </cfRule>
  </conditionalFormatting>
  <conditionalFormatting sqref="E5:E28 H5:H28 K5:K28 N5:N28">
    <cfRule type="containsBlanks" dxfId="332" priority="56">
      <formula>LEN(TRIM(E5))=0</formula>
    </cfRule>
  </conditionalFormatting>
  <conditionalFormatting sqref="C12:D12 C6:D6 C5 C8:D8 C10:D10 C14:D14 C16:D16 C18:D18 C20:D20 C22:D22 C24:D24 C26:D26 C28:D28">
    <cfRule type="containsBlanks" dxfId="331" priority="40">
      <formula>LEN(TRIM(C5))=0</formula>
    </cfRule>
  </conditionalFormatting>
  <conditionalFormatting sqref="C7">
    <cfRule type="containsBlanks" dxfId="330" priority="41">
      <formula>LEN(TRIM(C7))=0</formula>
    </cfRule>
  </conditionalFormatting>
  <conditionalFormatting sqref="C9">
    <cfRule type="containsBlanks" dxfId="329" priority="42">
      <formula>LEN(TRIM(C9))=0</formula>
    </cfRule>
  </conditionalFormatting>
  <conditionalFormatting sqref="C11">
    <cfRule type="containsBlanks" dxfId="328" priority="43">
      <formula>LEN(TRIM(C11))=0</formula>
    </cfRule>
  </conditionalFormatting>
  <conditionalFormatting sqref="C13">
    <cfRule type="containsBlanks" dxfId="327" priority="44">
      <formula>LEN(TRIM(C13))=0</formula>
    </cfRule>
  </conditionalFormatting>
  <conditionalFormatting sqref="C15">
    <cfRule type="containsBlanks" dxfId="326" priority="45">
      <formula>LEN(TRIM(C15))=0</formula>
    </cfRule>
  </conditionalFormatting>
  <conditionalFormatting sqref="C17">
    <cfRule type="containsBlanks" dxfId="325" priority="46">
      <formula>LEN(TRIM(C17))=0</formula>
    </cfRule>
  </conditionalFormatting>
  <conditionalFormatting sqref="C19">
    <cfRule type="containsBlanks" dxfId="324" priority="47">
      <formula>LEN(TRIM(C19))=0</formula>
    </cfRule>
  </conditionalFormatting>
  <conditionalFormatting sqref="C21">
    <cfRule type="containsBlanks" dxfId="323" priority="48">
      <formula>LEN(TRIM(C21))=0</formula>
    </cfRule>
  </conditionalFormatting>
  <conditionalFormatting sqref="C23">
    <cfRule type="containsBlanks" dxfId="322" priority="49">
      <formula>LEN(TRIM(C23))=0</formula>
    </cfRule>
  </conditionalFormatting>
  <conditionalFormatting sqref="C25">
    <cfRule type="containsBlanks" dxfId="321" priority="50">
      <formula>LEN(TRIM(C25))=0</formula>
    </cfRule>
  </conditionalFormatting>
  <conditionalFormatting sqref="C27">
    <cfRule type="containsBlanks" dxfId="320" priority="51">
      <formula>LEN(TRIM(C27))=0</formula>
    </cfRule>
  </conditionalFormatting>
  <conditionalFormatting sqref="F6:G6 F28:G28 F26:G26 F24:G24 F22:G22 F20:G20 F18:G18 F16:G16 F14:G14 F10:G10 F8:G8 F12:G12">
    <cfRule type="containsBlanks" dxfId="319" priority="27">
      <formula>LEN(TRIM(F6))=0</formula>
    </cfRule>
  </conditionalFormatting>
  <conditionalFormatting sqref="F5">
    <cfRule type="containsBlanks" dxfId="318" priority="28">
      <formula>LEN(TRIM(F5))=0</formula>
    </cfRule>
  </conditionalFormatting>
  <conditionalFormatting sqref="F7">
    <cfRule type="containsBlanks" dxfId="317" priority="29">
      <formula>LEN(TRIM(F7))=0</formula>
    </cfRule>
  </conditionalFormatting>
  <conditionalFormatting sqref="F9">
    <cfRule type="containsBlanks" dxfId="316" priority="30">
      <formula>LEN(TRIM(F9))=0</formula>
    </cfRule>
  </conditionalFormatting>
  <conditionalFormatting sqref="F11">
    <cfRule type="containsBlanks" dxfId="315" priority="31">
      <formula>LEN(TRIM(F11))=0</formula>
    </cfRule>
  </conditionalFormatting>
  <conditionalFormatting sqref="F13">
    <cfRule type="containsBlanks" dxfId="314" priority="32">
      <formula>LEN(TRIM(F13))=0</formula>
    </cfRule>
  </conditionalFormatting>
  <conditionalFormatting sqref="F15">
    <cfRule type="containsBlanks" dxfId="313" priority="33">
      <formula>LEN(TRIM(F15))=0</formula>
    </cfRule>
  </conditionalFormatting>
  <conditionalFormatting sqref="F17">
    <cfRule type="containsBlanks" dxfId="312" priority="34">
      <formula>LEN(TRIM(F17))=0</formula>
    </cfRule>
  </conditionalFormatting>
  <conditionalFormatting sqref="F19">
    <cfRule type="containsBlanks" dxfId="311" priority="35">
      <formula>LEN(TRIM(F19))=0</formula>
    </cfRule>
  </conditionalFormatting>
  <conditionalFormatting sqref="F21">
    <cfRule type="containsBlanks" dxfId="310" priority="36">
      <formula>LEN(TRIM(F21))=0</formula>
    </cfRule>
  </conditionalFormatting>
  <conditionalFormatting sqref="F23">
    <cfRule type="containsBlanks" dxfId="309" priority="37">
      <formula>LEN(TRIM(F23))=0</formula>
    </cfRule>
  </conditionalFormatting>
  <conditionalFormatting sqref="F25">
    <cfRule type="containsBlanks" dxfId="308" priority="38">
      <formula>LEN(TRIM(F25))=0</formula>
    </cfRule>
  </conditionalFormatting>
  <conditionalFormatting sqref="F27">
    <cfRule type="containsBlanks" dxfId="307" priority="39">
      <formula>LEN(TRIM(F27))=0</formula>
    </cfRule>
  </conditionalFormatting>
  <conditionalFormatting sqref="I6:J6 I12:J12 I8:J8 I10:J10 I14:J14 I16:J16 I18:J18 I20:J20 I22:J22 I24:J24 I26:J26 I28:J28">
    <cfRule type="containsBlanks" dxfId="306" priority="14">
      <formula>LEN(TRIM(I6))=0</formula>
    </cfRule>
  </conditionalFormatting>
  <conditionalFormatting sqref="I5">
    <cfRule type="containsBlanks" dxfId="305" priority="15">
      <formula>LEN(TRIM(I5))=0</formula>
    </cfRule>
  </conditionalFormatting>
  <conditionalFormatting sqref="I7">
    <cfRule type="containsBlanks" dxfId="304" priority="16">
      <formula>LEN(TRIM(I7))=0</formula>
    </cfRule>
  </conditionalFormatting>
  <conditionalFormatting sqref="I9">
    <cfRule type="containsBlanks" dxfId="303" priority="17">
      <formula>LEN(TRIM(I9))=0</formula>
    </cfRule>
  </conditionalFormatting>
  <conditionalFormatting sqref="I11">
    <cfRule type="containsBlanks" dxfId="302" priority="18">
      <formula>LEN(TRIM(I11))=0</formula>
    </cfRule>
  </conditionalFormatting>
  <conditionalFormatting sqref="I13">
    <cfRule type="containsBlanks" dxfId="301" priority="19">
      <formula>LEN(TRIM(I13))=0</formula>
    </cfRule>
  </conditionalFormatting>
  <conditionalFormatting sqref="I15">
    <cfRule type="containsBlanks" dxfId="300" priority="20">
      <formula>LEN(TRIM(I15))=0</formula>
    </cfRule>
  </conditionalFormatting>
  <conditionalFormatting sqref="I17">
    <cfRule type="containsBlanks" dxfId="299" priority="21">
      <formula>LEN(TRIM(I17))=0</formula>
    </cfRule>
  </conditionalFormatting>
  <conditionalFormatting sqref="I19">
    <cfRule type="containsBlanks" dxfId="298" priority="22">
      <formula>LEN(TRIM(I19))=0</formula>
    </cfRule>
  </conditionalFormatting>
  <conditionalFormatting sqref="I21">
    <cfRule type="containsBlanks" dxfId="297" priority="23">
      <formula>LEN(TRIM(I21))=0</formula>
    </cfRule>
  </conditionalFormatting>
  <conditionalFormatting sqref="I23">
    <cfRule type="containsBlanks" dxfId="296" priority="24">
      <formula>LEN(TRIM(I23))=0</formula>
    </cfRule>
  </conditionalFormatting>
  <conditionalFormatting sqref="I25">
    <cfRule type="containsBlanks" dxfId="295" priority="25">
      <formula>LEN(TRIM(I25))=0</formula>
    </cfRule>
  </conditionalFormatting>
  <conditionalFormatting sqref="I27">
    <cfRule type="containsBlanks" dxfId="294" priority="26">
      <formula>LEN(TRIM(I27))=0</formula>
    </cfRule>
  </conditionalFormatting>
  <conditionalFormatting sqref="L6:M6 L28:M28 L26:M26 L24:M24 L22:M22 L20:M20 L18:M18 L16:M16 L14:M14 L10:M10 L8:M8 L12:M12">
    <cfRule type="containsBlanks" dxfId="293" priority="1">
      <formula>LEN(TRIM(L6))=0</formula>
    </cfRule>
  </conditionalFormatting>
  <conditionalFormatting sqref="L5">
    <cfRule type="containsBlanks" dxfId="292" priority="2">
      <formula>LEN(TRIM(L5))=0</formula>
    </cfRule>
  </conditionalFormatting>
  <conditionalFormatting sqref="L7">
    <cfRule type="containsBlanks" dxfId="291" priority="3">
      <formula>LEN(TRIM(L7))=0</formula>
    </cfRule>
  </conditionalFormatting>
  <conditionalFormatting sqref="L9">
    <cfRule type="containsBlanks" dxfId="290" priority="4">
      <formula>LEN(TRIM(L9))=0</formula>
    </cfRule>
  </conditionalFormatting>
  <conditionalFormatting sqref="L11">
    <cfRule type="containsBlanks" dxfId="289" priority="5">
      <formula>LEN(TRIM(L11))=0</formula>
    </cfRule>
  </conditionalFormatting>
  <conditionalFormatting sqref="L13">
    <cfRule type="containsBlanks" dxfId="288" priority="6">
      <formula>LEN(TRIM(L13))=0</formula>
    </cfRule>
  </conditionalFormatting>
  <conditionalFormatting sqref="L15">
    <cfRule type="containsBlanks" dxfId="287" priority="7">
      <formula>LEN(TRIM(L15))=0</formula>
    </cfRule>
  </conditionalFormatting>
  <conditionalFormatting sqref="L17">
    <cfRule type="containsBlanks" dxfId="286" priority="8">
      <formula>LEN(TRIM(L17))=0</formula>
    </cfRule>
  </conditionalFormatting>
  <conditionalFormatting sqref="L19">
    <cfRule type="containsBlanks" dxfId="285" priority="9">
      <formula>LEN(TRIM(L19))=0</formula>
    </cfRule>
  </conditionalFormatting>
  <conditionalFormatting sqref="L21">
    <cfRule type="containsBlanks" dxfId="284" priority="10">
      <formula>LEN(TRIM(L21))=0</formula>
    </cfRule>
  </conditionalFormatting>
  <conditionalFormatting sqref="L23">
    <cfRule type="containsBlanks" dxfId="283" priority="11">
      <formula>LEN(TRIM(L23))=0</formula>
    </cfRule>
  </conditionalFormatting>
  <conditionalFormatting sqref="L25">
    <cfRule type="containsBlanks" dxfId="282" priority="12">
      <formula>LEN(TRIM(L25))=0</formula>
    </cfRule>
  </conditionalFormatting>
  <conditionalFormatting sqref="L27">
    <cfRule type="containsBlanks" dxfId="281" priority="13">
      <formula>LEN(TRIM(L27))=0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53" operator="equal" id="{697900D4-56C1-4FFE-9596-DF04A5B4A6E2}">
            <xm:f>'Zoznam tímov a pretekárov'!$B$29</xm:f>
            <x14:dxf>
              <fill>
                <patternFill>
                  <bgColor rgb="FFFFFF00"/>
                </patternFill>
              </fill>
            </x14:dxf>
          </x14:cfRule>
          <x14:cfRule type="cellIs" priority="54" operator="equal" id="{2564AD83-B88C-4454-AC42-F158816F7D7F}">
            <xm:f>'Zoznam tímov a pretekárov'!$B$28</xm:f>
            <x14:dxf>
              <fill>
                <patternFill>
                  <bgColor theme="3" tint="0.59996337778862885"/>
                </patternFill>
              </fill>
            </x14:dxf>
          </x14:cfRule>
          <x14:cfRule type="cellIs" priority="55"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52"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showGridLines="0" topLeftCell="A10" zoomScale="85" zoomScaleNormal="85" workbookViewId="0">
      <selection activeCell="A29" sqref="A29:Q29"/>
    </sheetView>
  </sheetViews>
  <sheetFormatPr defaultColWidth="8.85546875" defaultRowHeight="12.75" x14ac:dyDescent="0.2"/>
  <cols>
    <col min="1" max="1" width="5" style="8" customWidth="1"/>
    <col min="2" max="2" width="24"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51" t="s">
        <v>208</v>
      </c>
      <c r="B1" s="152"/>
      <c r="C1" s="158" t="s">
        <v>206</v>
      </c>
      <c r="D1" s="159"/>
      <c r="E1" s="159"/>
      <c r="F1" s="159"/>
      <c r="G1" s="159"/>
      <c r="H1" s="159"/>
      <c r="I1" s="159"/>
      <c r="J1" s="171" t="s">
        <v>207</v>
      </c>
      <c r="K1" s="172"/>
      <c r="L1" s="172"/>
      <c r="M1" s="172"/>
      <c r="N1" s="171" t="s">
        <v>77</v>
      </c>
      <c r="O1" s="172"/>
      <c r="P1" s="172"/>
      <c r="Q1" s="173"/>
      <c r="T1" s="177" t="s">
        <v>46</v>
      </c>
      <c r="U1" s="178"/>
      <c r="V1" s="179"/>
    </row>
    <row r="2" spans="1:54" ht="20.25" customHeight="1" x14ac:dyDescent="0.2">
      <c r="A2" s="157"/>
      <c r="B2" s="156" t="s">
        <v>18</v>
      </c>
      <c r="C2" s="144" t="s">
        <v>4</v>
      </c>
      <c r="D2" s="145"/>
      <c r="E2" s="146"/>
      <c r="F2" s="144" t="s">
        <v>5</v>
      </c>
      <c r="G2" s="145"/>
      <c r="H2" s="146"/>
      <c r="I2" s="144" t="s">
        <v>6</v>
      </c>
      <c r="J2" s="145"/>
      <c r="K2" s="146"/>
      <c r="L2" s="144" t="s">
        <v>7</v>
      </c>
      <c r="M2" s="145"/>
      <c r="N2" s="145"/>
      <c r="O2" s="141" t="s">
        <v>13</v>
      </c>
      <c r="P2" s="141" t="s">
        <v>14</v>
      </c>
      <c r="Q2" s="160"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4" ht="15.95" customHeight="1" x14ac:dyDescent="0.2">
      <c r="A3" s="157"/>
      <c r="B3" s="156"/>
      <c r="C3" s="147" t="s">
        <v>8</v>
      </c>
      <c r="D3" s="148"/>
      <c r="E3" s="149"/>
      <c r="F3" s="147" t="s">
        <v>8</v>
      </c>
      <c r="G3" s="148"/>
      <c r="H3" s="149"/>
      <c r="I3" s="147" t="s">
        <v>8</v>
      </c>
      <c r="J3" s="148"/>
      <c r="K3" s="149"/>
      <c r="L3" s="147" t="s">
        <v>8</v>
      </c>
      <c r="M3" s="148"/>
      <c r="N3" s="148"/>
      <c r="O3" s="142"/>
      <c r="P3" s="142"/>
      <c r="Q3" s="160"/>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4"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4" ht="19.5" customHeight="1" x14ac:dyDescent="0.2">
      <c r="A5" s="153">
        <v>1</v>
      </c>
      <c r="B5" s="133" t="s">
        <v>106</v>
      </c>
      <c r="C5" s="139" t="s">
        <v>107</v>
      </c>
      <c r="D5" s="140"/>
      <c r="E5" s="72"/>
      <c r="F5" s="139" t="s">
        <v>108</v>
      </c>
      <c r="G5" s="150"/>
      <c r="H5" s="72"/>
      <c r="I5" s="139" t="s">
        <v>109</v>
      </c>
      <c r="J5" s="150"/>
      <c r="K5" s="72"/>
      <c r="L5" s="139" t="s">
        <v>110</v>
      </c>
      <c r="M5" s="150"/>
      <c r="N5" s="76"/>
      <c r="O5" s="163">
        <f>SUM(E6+H6+K6+N6)</f>
        <v>22</v>
      </c>
      <c r="P5" s="165">
        <f>SUM(D6+G6+J6+M6)</f>
        <v>73610</v>
      </c>
      <c r="Q5" s="161">
        <f>AD6</f>
        <v>5</v>
      </c>
      <c r="T5" s="174">
        <f>O5+'12 družstiev Pretek č. 1'!O5</f>
        <v>47</v>
      </c>
      <c r="U5" s="165">
        <f>P5+'12 družstiev Pretek č. 1'!P5</f>
        <v>187820</v>
      </c>
      <c r="V5" s="161">
        <f>AZ6</f>
        <v>6</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c r="AU5" s="20" t="s">
        <v>49</v>
      </c>
    </row>
    <row r="6" spans="1:54" ht="19.5" customHeight="1" thickBot="1" x14ac:dyDescent="0.25">
      <c r="A6" s="154"/>
      <c r="B6" s="134"/>
      <c r="C6" s="25">
        <v>4</v>
      </c>
      <c r="D6" s="26">
        <v>16745</v>
      </c>
      <c r="E6" s="30">
        <f>IF(ISBLANK(D6),0,IF(ISBLANK(C5),0,IF(E5 = "D",MAX($A$5:$A$28) + 2,AH6)))</f>
        <v>7</v>
      </c>
      <c r="F6" s="25">
        <v>1</v>
      </c>
      <c r="G6" s="26">
        <v>24560</v>
      </c>
      <c r="H6" s="30">
        <f>IF(ISBLANK(G6),0,IF(ISBLANK(F5),0,IF(H5 = "D",MAX($A$5:$A$28) + 2,AL6)))</f>
        <v>3</v>
      </c>
      <c r="I6" s="25">
        <v>6</v>
      </c>
      <c r="J6" s="26">
        <v>18010</v>
      </c>
      <c r="K6" s="30">
        <f>IF(ISBLANK(J6),0,IF(ISBLANK(I5),0,IF(K5 = "D",MAX($A$5:$A$28) + 2,AP6)))</f>
        <v>4</v>
      </c>
      <c r="L6" s="25">
        <v>3</v>
      </c>
      <c r="M6" s="26">
        <v>14295</v>
      </c>
      <c r="N6" s="77">
        <f>IF(ISBLANK(M6),0,IF(ISBLANK(L5),0,IF(N5 = "D",MAX($A$5:$A$28) + 2,AT6)))</f>
        <v>8</v>
      </c>
      <c r="O6" s="164"/>
      <c r="P6" s="166"/>
      <c r="Q6" s="162"/>
      <c r="T6" s="175"/>
      <c r="U6" s="166"/>
      <c r="V6" s="162"/>
      <c r="Y6" s="12">
        <f>O5</f>
        <v>22</v>
      </c>
      <c r="Z6" s="13">
        <f>P5</f>
        <v>73610</v>
      </c>
      <c r="AA6" s="8">
        <f>RANK(Y6,$Y$6:$Y$17,1)</f>
        <v>5</v>
      </c>
      <c r="AB6" s="8">
        <f>RANK(Z6,$Z$6:$Z$17,0)</f>
        <v>5</v>
      </c>
      <c r="AC6" s="8">
        <f>AA6+AB6*0.00001</f>
        <v>5.0000499999999999</v>
      </c>
      <c r="AD6" s="22">
        <f>RANK(AC6,$AC$6:$AC$17,1)</f>
        <v>5</v>
      </c>
      <c r="AE6" s="17">
        <f>D6</f>
        <v>16745</v>
      </c>
      <c r="AF6" s="18">
        <f>IF(AE6=0,MAX($A$5:$A$28) +1,IF(D5="d",MAX($A$5:$A$28) +2,RANK(AE6,$AE$6:$AE$17,0)))</f>
        <v>7</v>
      </c>
      <c r="AG6" s="8">
        <f t="shared" ref="AG6:AG17" si="0">COUNTIF($AF$6:$AF$17,AF6)</f>
        <v>1</v>
      </c>
      <c r="AH6" s="21">
        <f>IF(AE6=0,"MAX($A$5:$A$28) +1",IF(AG6 &gt; 1,IF(MOD(AG6,2) = 0,(AF6*AG6+AG6-1)/AG6,(AF6*AG6+AG6)/AG6),IF(AG6=1,AF6,(AF6*AG6+AG6-1)/AG6)))</f>
        <v>7</v>
      </c>
      <c r="AI6" s="17">
        <f>G6</f>
        <v>24560</v>
      </c>
      <c r="AJ6">
        <f>IF(AI6=0,MAX($A$5:$A$28) +1,IF(G5="d",MAX($A$5:$A$28) +2,RANK(AI6,$AI$6:$AI$17,0)))</f>
        <v>3</v>
      </c>
      <c r="AK6" s="8">
        <f t="shared" ref="AK6:AK17" si="1">COUNTIF($AJ$6:$AJ$17,AJ6)</f>
        <v>1</v>
      </c>
      <c r="AL6" s="21">
        <f>IF(AI6=0,MAX($A$5:$A$28) +1,IF(AK6 &gt; 1,IF(MOD(AK6,2) = 0,(AJ6*AK6+AK6-1)/AK6,(AJ6*AK6+AK6)/AK6),IF(AK6=1,AJ6,(AJ6*AK6+AK6-1)/AK6)))</f>
        <v>3</v>
      </c>
      <c r="AM6" s="17">
        <f>J6</f>
        <v>18010</v>
      </c>
      <c r="AN6" s="18">
        <f>IF(AM6=0,MAX($A$5:$A$28) +1,IF(J5="d",MAX($A$5:$A$28) +2,RANK(AM6,$AM$6:$AM$17,0)))</f>
        <v>4</v>
      </c>
      <c r="AO6" s="8">
        <f>COUNTIF($AN$6:$AN$17,AN6)</f>
        <v>1</v>
      </c>
      <c r="AP6" s="21">
        <f>IF(AM6=0,MAX($A$5:$A$28) +1,IF(AO6 &gt; 1,IF(MOD(AO6,2) = 0,(AN6*AO6+AO6-1)/AO6,(AN6*AO6+AO6)/AO6),IF(AO6=1,AN6,(AN6*AO6+AO6-1)/AO6)))</f>
        <v>4</v>
      </c>
      <c r="AQ6" s="17">
        <f>M6</f>
        <v>14295</v>
      </c>
      <c r="AR6" s="18">
        <f>IF(AQ6=0,MAX($A$5:$A$28) +1,IF(M5="d",MAX($A$5:$A$28) +2,RANK(AQ6,$AQ$6:$AQ$17,0)))</f>
        <v>8</v>
      </c>
      <c r="AS6" s="8">
        <f>COUNTIF($AR$6:$AR$17,AR6)</f>
        <v>1</v>
      </c>
      <c r="AT6" s="21">
        <f>IF(AQ6=0,MAX($A$5:$A$28) +1,IF(AS6 &gt; 1,IF(MOD(AS6,2) = 0,(AR6*AS6+AS6-1)/AS6,(AR6*AS6+AS6)/AS6),IF(AS6=1,AR6,(AR6*AS6+AS6-1)/AS6)))</f>
        <v>8</v>
      </c>
      <c r="AU6" s="11">
        <f>T5</f>
        <v>47</v>
      </c>
      <c r="AV6" s="11">
        <f>U5</f>
        <v>187820</v>
      </c>
      <c r="AW6">
        <f>RANK(AU6,$AU$6:$AU$17,1)</f>
        <v>5</v>
      </c>
      <c r="AX6">
        <f>RANK(AV6,$AV$6:$AV$17,0)</f>
        <v>7</v>
      </c>
      <c r="AY6">
        <f>AW6+AX6*0.00001</f>
        <v>5.00007</v>
      </c>
      <c r="AZ6">
        <f>RANK(AY6,$AY$6:$AY$17,1)</f>
        <v>6</v>
      </c>
    </row>
    <row r="7" spans="1:54" ht="19.5" customHeight="1" x14ac:dyDescent="0.2">
      <c r="A7" s="153">
        <v>2</v>
      </c>
      <c r="B7" s="133" t="s">
        <v>113</v>
      </c>
      <c r="C7" s="139" t="s">
        <v>117</v>
      </c>
      <c r="D7" s="140"/>
      <c r="E7" s="72"/>
      <c r="F7" s="139" t="s">
        <v>116</v>
      </c>
      <c r="G7" s="140"/>
      <c r="H7" s="72"/>
      <c r="I7" s="139" t="s">
        <v>114</v>
      </c>
      <c r="J7" s="140"/>
      <c r="K7" s="72"/>
      <c r="L7" s="139" t="s">
        <v>118</v>
      </c>
      <c r="M7" s="140"/>
      <c r="N7" s="76"/>
      <c r="O7" s="163">
        <f>SUM(E8+H8+K8+N8)</f>
        <v>19</v>
      </c>
      <c r="P7" s="165">
        <f>SUM(D8+G8+J8+M8)</f>
        <v>83530</v>
      </c>
      <c r="Q7" s="161">
        <f>AD7</f>
        <v>3</v>
      </c>
      <c r="T7" s="174">
        <f>O7+'12 družstiev Pretek č. 1'!O7</f>
        <v>47</v>
      </c>
      <c r="U7" s="165">
        <f>P7+'12 družstiev Pretek č. 1'!P7</f>
        <v>194590</v>
      </c>
      <c r="V7" s="161">
        <f>AZ7</f>
        <v>5</v>
      </c>
      <c r="Y7" s="12">
        <f>O7</f>
        <v>19</v>
      </c>
      <c r="Z7" s="13">
        <f>P7</f>
        <v>83530</v>
      </c>
      <c r="AA7" s="8">
        <f t="shared" ref="AA7:AA17" si="2">RANK(Y7,$Y$6:$Y$17,1)</f>
        <v>3</v>
      </c>
      <c r="AB7" s="8">
        <f t="shared" ref="AB7:AB17" si="3">RANK(Z7,$Z$6:$Z$17,0)</f>
        <v>2</v>
      </c>
      <c r="AC7" s="8">
        <f t="shared" ref="AC7:AC17" si="4">AA7+AB7*0.00001</f>
        <v>3.0000200000000001</v>
      </c>
      <c r="AD7" s="22">
        <f t="shared" ref="AD7:AD17" si="5">RANK(AC7,$AC$6:$AC$17,1)</f>
        <v>3</v>
      </c>
      <c r="AE7" s="17">
        <f>D8</f>
        <v>22930</v>
      </c>
      <c r="AF7" s="18">
        <f t="shared" ref="AF7:AF17" si="6">IF(AE7=0,MAX($A$5:$A$28) +1,IF(D6="d",MAX($A$5:$A$28) +2,RANK(AE7,$AE$6:$AE$17,0)))</f>
        <v>2</v>
      </c>
      <c r="AG7" s="8">
        <f t="shared" si="0"/>
        <v>1</v>
      </c>
      <c r="AH7" s="21">
        <f t="shared" ref="AH7:AH8" si="7">IF(AE7=0,MAX($A$5:$A$28) +1,IF(AG7 &gt; 1,IF(MOD(AG7,2) = 0,(AF7*AG7+AG7-1)/AG7,(AF7*AG7+AG7)/AG7),IF(AG7=1,AF7,(AF7*AG7+AG7-1)/AG7)))</f>
        <v>2</v>
      </c>
      <c r="AI7" s="17">
        <f>G8</f>
        <v>29780</v>
      </c>
      <c r="AJ7">
        <f t="shared" ref="AJ7:AJ17" si="8">IF(AI7=0,MAX($A$5:$A$28) +1,IF(G6="d",MAX($A$5:$A$28) +2,RANK(AI7,$AI$6:$AI$17,0)))</f>
        <v>1</v>
      </c>
      <c r="AK7" s="8">
        <f t="shared" si="1"/>
        <v>1</v>
      </c>
      <c r="AL7" s="21">
        <f t="shared" ref="AL7:AL17" si="9">IF(AI7=0,MAX($A$5:$A$28) +1,IF(AK7 &gt; 1,IF(MOD(AK7,2) = 0,(AJ7*AK7+AK7-1)/AK7,(AJ7*AK7+AK7)/AK7),IF(AK7=1,AJ7,(AJ7*AK7+AK7-1)/AK7)))</f>
        <v>1</v>
      </c>
      <c r="AM7" s="17">
        <f>J8</f>
        <v>16880</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13940</v>
      </c>
      <c r="AR7" s="18">
        <f t="shared" ref="AR7:AR17" si="13">IF(AQ7=0,MAX($A$5:$A$28) +1,IF(M6="d",MAX($A$5:$A$28) +2,RANK(AQ7,$AQ$6:$AQ$17,0)))</f>
        <v>9</v>
      </c>
      <c r="AS7" s="8">
        <f t="shared" ref="AS7:AS17" si="14">COUNTIF($AR$6:$AR$17,AR7)</f>
        <v>1</v>
      </c>
      <c r="AT7" s="21">
        <f t="shared" ref="AT7:AT17" si="15">IF(AQ7=0,MAX($A$5:$A$28) +1,IF(AS7 &gt; 1,IF(MOD(AS7,2) = 0,(AR7*AS7+AS7-1)/AS7,(AR7*AS7+AS7)/AS7),IF(AS7=1,AR7,(AR7*AS7+AS7-1)/AS7)))</f>
        <v>9</v>
      </c>
      <c r="AU7" s="11">
        <f>T7</f>
        <v>47</v>
      </c>
      <c r="AV7" s="11">
        <f>U7</f>
        <v>194590</v>
      </c>
      <c r="AW7">
        <f t="shared" ref="AW7:AW17" si="16">RANK(AU7,$AU$6:$AU$17,1)</f>
        <v>5</v>
      </c>
      <c r="AX7">
        <f t="shared" ref="AX7:AX17" si="17">RANK(AV7,$AV$6:$AV$17,0)</f>
        <v>4</v>
      </c>
      <c r="AY7">
        <f t="shared" ref="AY7:AY17" si="18">AW7+AX7*0.00001</f>
        <v>5.0000400000000003</v>
      </c>
      <c r="AZ7">
        <f t="shared" ref="AZ7:AZ17" si="19">RANK(AY7,$AY$6:$AY$17,1)</f>
        <v>5</v>
      </c>
    </row>
    <row r="8" spans="1:54" ht="19.5" customHeight="1" thickBot="1" x14ac:dyDescent="0.25">
      <c r="A8" s="154"/>
      <c r="B8" s="134"/>
      <c r="C8" s="25">
        <v>10</v>
      </c>
      <c r="D8" s="26">
        <v>22930</v>
      </c>
      <c r="E8" s="30">
        <f>IF(ISBLANK(D8),0,IF(ISBLANK(C7),0,IF(E7 = "D",MAX($A$5:$A$28) + 2,AH7)))</f>
        <v>2</v>
      </c>
      <c r="F8" s="25">
        <v>4</v>
      </c>
      <c r="G8" s="26">
        <v>29780</v>
      </c>
      <c r="H8" s="30">
        <f>IF(ISBLANK(G8),0,IF(ISBLANK(F7),0,IF(H7 = "D",MAX($A$5:$A$28) + 2,AL7)))</f>
        <v>1</v>
      </c>
      <c r="I8" s="25">
        <v>11</v>
      </c>
      <c r="J8" s="26">
        <v>16880</v>
      </c>
      <c r="K8" s="30">
        <f>IF(ISBLANK(J8),0,IF(ISBLANK(I7),0,IF(K7 = "D",MAX($A$5:$A$28) + 2,AP7)))</f>
        <v>7</v>
      </c>
      <c r="L8" s="131">
        <v>7</v>
      </c>
      <c r="M8" s="26">
        <v>13940</v>
      </c>
      <c r="N8" s="77">
        <f>IF(ISBLANK(M8),0,IF(ISBLANK(L7),0,IF(N7 = "D",MAX($A$5:$A$28) + 2,AT7)))</f>
        <v>9</v>
      </c>
      <c r="O8" s="164"/>
      <c r="P8" s="166"/>
      <c r="Q8" s="162"/>
      <c r="T8" s="175"/>
      <c r="U8" s="166"/>
      <c r="V8" s="162"/>
      <c r="Y8" s="12">
        <f>O9</f>
        <v>34</v>
      </c>
      <c r="Z8" s="13">
        <f>P9</f>
        <v>52890</v>
      </c>
      <c r="AA8" s="8">
        <f t="shared" si="2"/>
        <v>9</v>
      </c>
      <c r="AB8" s="8">
        <f t="shared" si="3"/>
        <v>9</v>
      </c>
      <c r="AC8" s="8">
        <f t="shared" si="4"/>
        <v>9.0000900000000001</v>
      </c>
      <c r="AD8" s="22">
        <f t="shared" si="5"/>
        <v>9</v>
      </c>
      <c r="AE8" s="17">
        <f>D10</f>
        <v>13980</v>
      </c>
      <c r="AF8" s="18">
        <f t="shared" si="6"/>
        <v>8</v>
      </c>
      <c r="AG8" s="8">
        <f t="shared" si="0"/>
        <v>1</v>
      </c>
      <c r="AH8" s="21">
        <f t="shared" si="7"/>
        <v>8</v>
      </c>
      <c r="AI8" s="17">
        <f>G10</f>
        <v>17270</v>
      </c>
      <c r="AJ8">
        <f t="shared" si="8"/>
        <v>5</v>
      </c>
      <c r="AK8" s="8">
        <f t="shared" si="1"/>
        <v>1</v>
      </c>
      <c r="AL8" s="21">
        <f t="shared" si="9"/>
        <v>5</v>
      </c>
      <c r="AM8" s="17">
        <f>J10</f>
        <v>12430</v>
      </c>
      <c r="AN8" s="18">
        <f t="shared" si="10"/>
        <v>9</v>
      </c>
      <c r="AO8" s="8">
        <f t="shared" si="11"/>
        <v>1</v>
      </c>
      <c r="AP8" s="21">
        <f t="shared" si="12"/>
        <v>9</v>
      </c>
      <c r="AQ8" s="17">
        <f>M10</f>
        <v>9210</v>
      </c>
      <c r="AR8" s="18">
        <f t="shared" si="13"/>
        <v>12</v>
      </c>
      <c r="AS8" s="8">
        <f t="shared" si="14"/>
        <v>1</v>
      </c>
      <c r="AT8" s="21">
        <f t="shared" si="15"/>
        <v>12</v>
      </c>
      <c r="AU8" s="11">
        <f>T9</f>
        <v>78</v>
      </c>
      <c r="AV8" s="11">
        <f>U9</f>
        <v>122130</v>
      </c>
      <c r="AW8">
        <f t="shared" si="16"/>
        <v>12</v>
      </c>
      <c r="AX8">
        <f t="shared" si="17"/>
        <v>12</v>
      </c>
      <c r="AY8">
        <f t="shared" si="18"/>
        <v>12.000120000000001</v>
      </c>
      <c r="AZ8">
        <f t="shared" si="19"/>
        <v>12</v>
      </c>
    </row>
    <row r="9" spans="1:54" ht="19.5" customHeight="1" x14ac:dyDescent="0.2">
      <c r="A9" s="155">
        <v>3</v>
      </c>
      <c r="B9" s="137" t="s">
        <v>121</v>
      </c>
      <c r="C9" s="139" t="s">
        <v>124</v>
      </c>
      <c r="D9" s="140"/>
      <c r="E9" s="72"/>
      <c r="F9" s="139" t="s">
        <v>122</v>
      </c>
      <c r="G9" s="140"/>
      <c r="H9" s="72"/>
      <c r="I9" s="139" t="s">
        <v>126</v>
      </c>
      <c r="J9" s="140"/>
      <c r="K9" s="72"/>
      <c r="L9" s="139" t="s">
        <v>125</v>
      </c>
      <c r="M9" s="140"/>
      <c r="N9" s="72"/>
      <c r="O9" s="163">
        <f>SUM(E10+H10+K10+N10)</f>
        <v>34</v>
      </c>
      <c r="P9" s="165">
        <f>SUM(D10+G10+J10+M10)</f>
        <v>52890</v>
      </c>
      <c r="Q9" s="161">
        <f>AD8</f>
        <v>9</v>
      </c>
      <c r="T9" s="174">
        <f>O9+'12 družstiev Pretek č. 1'!O9</f>
        <v>78</v>
      </c>
      <c r="U9" s="165">
        <f>P9+'12 družstiev Pretek č. 1'!P9</f>
        <v>122130</v>
      </c>
      <c r="V9" s="161">
        <f>AZ8</f>
        <v>12</v>
      </c>
      <c r="Y9" s="12">
        <f>O11</f>
        <v>25</v>
      </c>
      <c r="Z9" s="13">
        <f>P11</f>
        <v>64895</v>
      </c>
      <c r="AA9" s="8">
        <f t="shared" si="2"/>
        <v>6</v>
      </c>
      <c r="AB9" s="8">
        <f t="shared" si="3"/>
        <v>6</v>
      </c>
      <c r="AC9" s="8">
        <f t="shared" si="4"/>
        <v>6.0000600000000004</v>
      </c>
      <c r="AD9" s="22">
        <f t="shared" si="5"/>
        <v>6</v>
      </c>
      <c r="AE9" s="17">
        <f>D12</f>
        <v>17785</v>
      </c>
      <c r="AF9" s="18">
        <f t="shared" si="6"/>
        <v>5</v>
      </c>
      <c r="AG9" s="8">
        <f t="shared" si="0"/>
        <v>1</v>
      </c>
      <c r="AH9" s="21">
        <f>IF(AE9=0,MAX($A$5:$A$28) +1,IF(AG9 &gt; 1,IF(MOD(AG9,2) = 0,(AF9*AG9+AG9-1)/AG9,(AF9*AG9+AG9)/AG9),IF(AG9=1,AF9,(AF9*AG9+AG9-1)/AG9)))</f>
        <v>5</v>
      </c>
      <c r="AI9" s="17">
        <f>G12</f>
        <v>15590</v>
      </c>
      <c r="AJ9">
        <f t="shared" si="8"/>
        <v>7</v>
      </c>
      <c r="AK9" s="8">
        <f t="shared" si="1"/>
        <v>1</v>
      </c>
      <c r="AL9" s="21">
        <f t="shared" si="9"/>
        <v>7</v>
      </c>
      <c r="AM9" s="17">
        <f>J12</f>
        <v>18490</v>
      </c>
      <c r="AN9" s="18">
        <f t="shared" si="10"/>
        <v>3</v>
      </c>
      <c r="AO9" s="8">
        <f t="shared" si="11"/>
        <v>1</v>
      </c>
      <c r="AP9" s="21">
        <f t="shared" si="12"/>
        <v>3</v>
      </c>
      <c r="AQ9" s="17">
        <f>M12</f>
        <v>13030</v>
      </c>
      <c r="AR9" s="18">
        <f t="shared" si="13"/>
        <v>10</v>
      </c>
      <c r="AS9" s="8">
        <f t="shared" si="14"/>
        <v>1</v>
      </c>
      <c r="AT9" s="21">
        <f t="shared" si="15"/>
        <v>10</v>
      </c>
      <c r="AU9" s="11">
        <f>T11</f>
        <v>48</v>
      </c>
      <c r="AV9" s="11">
        <f>U11</f>
        <v>187945</v>
      </c>
      <c r="AW9">
        <f t="shared" si="16"/>
        <v>7</v>
      </c>
      <c r="AX9">
        <f t="shared" si="17"/>
        <v>6</v>
      </c>
      <c r="AY9">
        <f t="shared" si="18"/>
        <v>7.0000600000000004</v>
      </c>
      <c r="AZ9">
        <f t="shared" si="19"/>
        <v>7</v>
      </c>
    </row>
    <row r="10" spans="1:54" ht="19.5" customHeight="1" thickBot="1" x14ac:dyDescent="0.25">
      <c r="A10" s="155"/>
      <c r="B10" s="138"/>
      <c r="C10" s="25">
        <v>6</v>
      </c>
      <c r="D10" s="26">
        <v>13980</v>
      </c>
      <c r="E10" s="30">
        <f>IF(ISBLANK(D10),0,IF(ISBLANK(C9),0,IF(E9 = "D",MAX($A$5:$A$28) + 2,AH8)))</f>
        <v>8</v>
      </c>
      <c r="F10" s="25">
        <v>12</v>
      </c>
      <c r="G10" s="26">
        <v>17270</v>
      </c>
      <c r="H10" s="30">
        <f>IF(ISBLANK(G10),0,IF(ISBLANK(F9),0,IF(H9 = "D",MAX($A$5:$A$28) + 2,AL8)))</f>
        <v>5</v>
      </c>
      <c r="I10" s="25">
        <v>7</v>
      </c>
      <c r="J10" s="26">
        <v>12430</v>
      </c>
      <c r="K10" s="30">
        <f>IF(ISBLANK(J10),0,IF(ISBLANK(I9),0,IF(K9 = "D",MAX($A$5:$A$28) + 2,AP8)))</f>
        <v>9</v>
      </c>
      <c r="L10" s="25">
        <v>6</v>
      </c>
      <c r="M10" s="26">
        <v>9210</v>
      </c>
      <c r="N10" s="30">
        <f>IF(ISBLANK(M10),0,IF(ISBLANK(L9),0,IF(N9 = "D",MAX($A$5:$A$28) + 2,AT8)))</f>
        <v>12</v>
      </c>
      <c r="O10" s="164"/>
      <c r="P10" s="166"/>
      <c r="Q10" s="162"/>
      <c r="T10" s="175"/>
      <c r="U10" s="166"/>
      <c r="V10" s="162"/>
      <c r="Y10" s="12">
        <f>O13</f>
        <v>9</v>
      </c>
      <c r="Z10" s="13">
        <f>P13</f>
        <v>105040</v>
      </c>
      <c r="AA10" s="8">
        <f t="shared" si="2"/>
        <v>1</v>
      </c>
      <c r="AB10" s="8">
        <f t="shared" si="3"/>
        <v>1</v>
      </c>
      <c r="AC10" s="8">
        <f t="shared" si="4"/>
        <v>1.0000100000000001</v>
      </c>
      <c r="AD10" s="22">
        <f t="shared" si="5"/>
        <v>1</v>
      </c>
      <c r="AE10" s="17">
        <f>D14</f>
        <v>20580</v>
      </c>
      <c r="AF10" s="18">
        <f t="shared" si="6"/>
        <v>3</v>
      </c>
      <c r="AG10" s="8">
        <f t="shared" si="0"/>
        <v>1</v>
      </c>
      <c r="AH10" s="21">
        <f t="shared" ref="AH10:AH17" si="20">IF(AE10=0,"MAX($A$5:$A$28) +1",IF(AG10 &gt; 1,IF(MOD(AG10,2) = 0,(AF10*AG10+AG10-1)/AG10,(AF10*AG10+AG10)/AG10),IF(AG10=1,AF10,(AF10*AG10+AG10-1)/AG10)))</f>
        <v>3</v>
      </c>
      <c r="AI10" s="17">
        <f>G14</f>
        <v>26970</v>
      </c>
      <c r="AJ10">
        <f t="shared" si="8"/>
        <v>2</v>
      </c>
      <c r="AK10" s="8">
        <f t="shared" si="1"/>
        <v>1</v>
      </c>
      <c r="AL10" s="21">
        <f t="shared" si="9"/>
        <v>2</v>
      </c>
      <c r="AM10" s="17">
        <f>J14</f>
        <v>35390</v>
      </c>
      <c r="AN10" s="18">
        <f t="shared" si="10"/>
        <v>1</v>
      </c>
      <c r="AO10" s="8">
        <f t="shared" si="11"/>
        <v>1</v>
      </c>
      <c r="AP10" s="21">
        <f t="shared" si="12"/>
        <v>1</v>
      </c>
      <c r="AQ10" s="17">
        <f>M14</f>
        <v>22100</v>
      </c>
      <c r="AR10" s="18">
        <f t="shared" si="13"/>
        <v>3</v>
      </c>
      <c r="AS10" s="8">
        <f t="shared" si="14"/>
        <v>1</v>
      </c>
      <c r="AT10" s="21">
        <f t="shared" si="15"/>
        <v>3</v>
      </c>
      <c r="AU10" s="11">
        <f>T13</f>
        <v>32</v>
      </c>
      <c r="AV10" s="11">
        <f>U13</f>
        <v>218920</v>
      </c>
      <c r="AW10">
        <f t="shared" si="16"/>
        <v>2</v>
      </c>
      <c r="AX10">
        <f t="shared" si="17"/>
        <v>2</v>
      </c>
      <c r="AY10">
        <f t="shared" si="18"/>
        <v>2.0000200000000001</v>
      </c>
      <c r="AZ10">
        <f t="shared" si="19"/>
        <v>2</v>
      </c>
    </row>
    <row r="11" spans="1:54" ht="19.5" customHeight="1" x14ac:dyDescent="0.2">
      <c r="A11" s="153">
        <v>4</v>
      </c>
      <c r="B11" s="133" t="s">
        <v>129</v>
      </c>
      <c r="C11" s="139" t="s">
        <v>132</v>
      </c>
      <c r="D11" s="140"/>
      <c r="E11" s="72"/>
      <c r="F11" s="139" t="s">
        <v>133</v>
      </c>
      <c r="G11" s="140"/>
      <c r="H11" s="72"/>
      <c r="I11" s="139" t="s">
        <v>131</v>
      </c>
      <c r="J11" s="140"/>
      <c r="K11" s="72"/>
      <c r="L11" s="139" t="s">
        <v>130</v>
      </c>
      <c r="M11" s="140"/>
      <c r="N11" s="72"/>
      <c r="O11" s="163">
        <f>SUM(E12+H12+K12+N12)</f>
        <v>25</v>
      </c>
      <c r="P11" s="165">
        <f>SUM(D12+G12+J12+M12)</f>
        <v>64895</v>
      </c>
      <c r="Q11" s="161">
        <f>AD9</f>
        <v>6</v>
      </c>
      <c r="T11" s="174">
        <f>O11+'12 družstiev Pretek č. 1'!O11</f>
        <v>48</v>
      </c>
      <c r="U11" s="165">
        <f>P11+'12 družstiev Pretek č. 1'!P11</f>
        <v>187945</v>
      </c>
      <c r="V11" s="161">
        <f>AZ9</f>
        <v>7</v>
      </c>
      <c r="Y11" s="12">
        <f>O15</f>
        <v>17</v>
      </c>
      <c r="Z11" s="13">
        <f>P15</f>
        <v>79730</v>
      </c>
      <c r="AA11" s="8">
        <f t="shared" si="2"/>
        <v>2</v>
      </c>
      <c r="AB11" s="8">
        <f t="shared" si="3"/>
        <v>3</v>
      </c>
      <c r="AC11" s="8">
        <f t="shared" si="4"/>
        <v>2.0000300000000002</v>
      </c>
      <c r="AD11" s="22">
        <f t="shared" si="5"/>
        <v>2</v>
      </c>
      <c r="AE11" s="17">
        <f>D16</f>
        <v>26440</v>
      </c>
      <c r="AF11" s="18">
        <f t="shared" si="6"/>
        <v>1</v>
      </c>
      <c r="AG11" s="8">
        <f t="shared" si="0"/>
        <v>1</v>
      </c>
      <c r="AH11" s="21">
        <f t="shared" si="20"/>
        <v>1</v>
      </c>
      <c r="AI11" s="17">
        <f>G16</f>
        <v>11750</v>
      </c>
      <c r="AJ11">
        <f t="shared" si="8"/>
        <v>10</v>
      </c>
      <c r="AK11" s="8">
        <f t="shared" si="1"/>
        <v>1</v>
      </c>
      <c r="AL11" s="21">
        <f t="shared" si="9"/>
        <v>10</v>
      </c>
      <c r="AM11" s="17">
        <f>J16</f>
        <v>19880</v>
      </c>
      <c r="AN11" s="18">
        <f t="shared" si="10"/>
        <v>2</v>
      </c>
      <c r="AO11" s="8">
        <f t="shared" si="11"/>
        <v>1</v>
      </c>
      <c r="AP11" s="21">
        <f t="shared" si="12"/>
        <v>2</v>
      </c>
      <c r="AQ11" s="17">
        <f>M16</f>
        <v>21660</v>
      </c>
      <c r="AR11" s="18">
        <f t="shared" si="13"/>
        <v>4</v>
      </c>
      <c r="AS11" s="8">
        <f t="shared" si="14"/>
        <v>1</v>
      </c>
      <c r="AT11" s="21">
        <f t="shared" si="15"/>
        <v>4</v>
      </c>
      <c r="AU11" s="11">
        <f>T15</f>
        <v>29</v>
      </c>
      <c r="AV11" s="11">
        <f>U15</f>
        <v>231905</v>
      </c>
      <c r="AW11">
        <f t="shared" si="16"/>
        <v>1</v>
      </c>
      <c r="AX11">
        <f t="shared" si="17"/>
        <v>1</v>
      </c>
      <c r="AY11">
        <f t="shared" si="18"/>
        <v>1.0000100000000001</v>
      </c>
      <c r="AZ11">
        <f t="shared" si="19"/>
        <v>1</v>
      </c>
    </row>
    <row r="12" spans="1:54" ht="19.5" customHeight="1" thickBot="1" x14ac:dyDescent="0.25">
      <c r="A12" s="154"/>
      <c r="B12" s="134"/>
      <c r="C12" s="25">
        <v>3</v>
      </c>
      <c r="D12" s="26">
        <v>17785</v>
      </c>
      <c r="E12" s="30">
        <f>IF(ISBLANK(D12),0,IF(ISBLANK(C11),0,IF(E11 = "D",MAX($A$5:$A$28) + 2,AH9)))</f>
        <v>5</v>
      </c>
      <c r="F12" s="25">
        <v>9</v>
      </c>
      <c r="G12" s="26">
        <v>15590</v>
      </c>
      <c r="H12" s="30">
        <f>IF(ISBLANK(G12),0,IF(ISBLANK(F11),0,IF(H11 = "D",MAX($A$5:$A$28) + 2,AL9)))</f>
        <v>7</v>
      </c>
      <c r="I12" s="25">
        <v>12</v>
      </c>
      <c r="J12" s="26">
        <v>18490</v>
      </c>
      <c r="K12" s="30">
        <f>IF(ISBLANK(J12),0,IF(ISBLANK(I11),0,IF(K11 = "D",MAX($A$5:$A$28) + 2,AP9)))</f>
        <v>3</v>
      </c>
      <c r="L12" s="25">
        <v>4</v>
      </c>
      <c r="M12" s="26">
        <v>13030</v>
      </c>
      <c r="N12" s="30">
        <f>IF(ISBLANK(M12),0,IF(ISBLANK(L11),0,IF(N11 = "D",MAX($A$5:$A$28) + 2,AT9)))</f>
        <v>10</v>
      </c>
      <c r="O12" s="164"/>
      <c r="P12" s="166"/>
      <c r="Q12" s="162"/>
      <c r="T12" s="175"/>
      <c r="U12" s="166"/>
      <c r="V12" s="162"/>
      <c r="W12" s="20"/>
      <c r="Y12" s="12">
        <f>O17</f>
        <v>19</v>
      </c>
      <c r="Z12" s="13">
        <f>P17</f>
        <v>75230</v>
      </c>
      <c r="AA12" s="8">
        <f t="shared" si="2"/>
        <v>3</v>
      </c>
      <c r="AB12" s="8">
        <f t="shared" si="3"/>
        <v>4</v>
      </c>
      <c r="AC12" s="8">
        <f t="shared" si="4"/>
        <v>3.0000399999999998</v>
      </c>
      <c r="AD12" s="22">
        <f t="shared" si="5"/>
        <v>4</v>
      </c>
      <c r="AE12" s="17">
        <f>D18</f>
        <v>17010</v>
      </c>
      <c r="AF12" s="18">
        <f t="shared" si="6"/>
        <v>6</v>
      </c>
      <c r="AG12" s="8">
        <f t="shared" si="0"/>
        <v>1</v>
      </c>
      <c r="AH12" s="21">
        <f t="shared" si="20"/>
        <v>6</v>
      </c>
      <c r="AI12" s="17">
        <f>G18</f>
        <v>16720</v>
      </c>
      <c r="AJ12">
        <f t="shared" si="8"/>
        <v>6</v>
      </c>
      <c r="AK12" s="8">
        <f t="shared" si="1"/>
        <v>1</v>
      </c>
      <c r="AL12" s="21">
        <f t="shared" si="9"/>
        <v>6</v>
      </c>
      <c r="AM12" s="17">
        <f>J18</f>
        <v>17670</v>
      </c>
      <c r="AN12" s="18">
        <f t="shared" si="10"/>
        <v>6</v>
      </c>
      <c r="AO12" s="8">
        <f t="shared" si="11"/>
        <v>1</v>
      </c>
      <c r="AP12" s="21">
        <f t="shared" si="12"/>
        <v>6</v>
      </c>
      <c r="AQ12" s="17">
        <f>M18</f>
        <v>23830</v>
      </c>
      <c r="AR12" s="18">
        <f t="shared" si="13"/>
        <v>1</v>
      </c>
      <c r="AS12" s="8">
        <f t="shared" si="14"/>
        <v>1</v>
      </c>
      <c r="AT12" s="21">
        <f t="shared" si="15"/>
        <v>1</v>
      </c>
      <c r="AU12" s="11">
        <f>T17</f>
        <v>32</v>
      </c>
      <c r="AV12" s="11">
        <f>U17</f>
        <v>205190</v>
      </c>
      <c r="AW12">
        <f t="shared" si="16"/>
        <v>2</v>
      </c>
      <c r="AX12">
        <f t="shared" si="17"/>
        <v>3</v>
      </c>
      <c r="AY12">
        <f t="shared" si="18"/>
        <v>2.0000300000000002</v>
      </c>
      <c r="AZ12">
        <f t="shared" si="19"/>
        <v>3</v>
      </c>
    </row>
    <row r="13" spans="1:54" ht="19.5" customHeight="1" x14ac:dyDescent="0.2">
      <c r="A13" s="155">
        <v>5</v>
      </c>
      <c r="B13" s="133" t="s">
        <v>137</v>
      </c>
      <c r="C13" s="139" t="s">
        <v>140</v>
      </c>
      <c r="D13" s="140"/>
      <c r="E13" s="72"/>
      <c r="F13" s="139" t="s">
        <v>143</v>
      </c>
      <c r="G13" s="140"/>
      <c r="H13" s="72"/>
      <c r="I13" s="139" t="s">
        <v>139</v>
      </c>
      <c r="J13" s="140"/>
      <c r="K13" s="72"/>
      <c r="L13" s="139" t="s">
        <v>138</v>
      </c>
      <c r="M13" s="140"/>
      <c r="N13" s="72"/>
      <c r="O13" s="163">
        <f>SUM(E14+H14+K14+N14)</f>
        <v>9</v>
      </c>
      <c r="P13" s="165">
        <f>SUM(D14+G14+J14+M14)</f>
        <v>105040</v>
      </c>
      <c r="Q13" s="161">
        <f>AD10</f>
        <v>1</v>
      </c>
      <c r="T13" s="174">
        <f>O13+'12 družstiev Pretek č. 1'!O13</f>
        <v>32</v>
      </c>
      <c r="U13" s="165">
        <f>P13+'12 družstiev Pretek č. 1'!P13</f>
        <v>218920</v>
      </c>
      <c r="V13" s="161">
        <f>AZ10</f>
        <v>2</v>
      </c>
      <c r="W13" s="20"/>
      <c r="Y13" s="12">
        <f>O19</f>
        <v>25</v>
      </c>
      <c r="Z13" s="13">
        <f>P19</f>
        <v>64280</v>
      </c>
      <c r="AA13" s="8">
        <f t="shared" si="2"/>
        <v>6</v>
      </c>
      <c r="AB13" s="8">
        <f t="shared" si="3"/>
        <v>8</v>
      </c>
      <c r="AC13" s="8">
        <f t="shared" si="4"/>
        <v>6.0000799999999996</v>
      </c>
      <c r="AD13" s="22">
        <f t="shared" si="5"/>
        <v>7</v>
      </c>
      <c r="AE13" s="17">
        <f>D20</f>
        <v>18560</v>
      </c>
      <c r="AF13" s="18">
        <f t="shared" si="6"/>
        <v>4</v>
      </c>
      <c r="AG13" s="8">
        <f t="shared" si="0"/>
        <v>1</v>
      </c>
      <c r="AH13" s="21">
        <f t="shared" si="20"/>
        <v>4</v>
      </c>
      <c r="AI13" s="17">
        <f>G20</f>
        <v>17940</v>
      </c>
      <c r="AJ13">
        <f t="shared" si="8"/>
        <v>4</v>
      </c>
      <c r="AK13" s="8">
        <f t="shared" si="1"/>
        <v>1</v>
      </c>
      <c r="AL13" s="21">
        <f t="shared" si="9"/>
        <v>4</v>
      </c>
      <c r="AM13" s="17">
        <f>J20</f>
        <v>12230</v>
      </c>
      <c r="AN13" s="18">
        <f t="shared" si="10"/>
        <v>10</v>
      </c>
      <c r="AO13" s="8">
        <f t="shared" si="11"/>
        <v>1</v>
      </c>
      <c r="AP13" s="21">
        <f t="shared" si="12"/>
        <v>10</v>
      </c>
      <c r="AQ13" s="17">
        <f>M20</f>
        <v>15550</v>
      </c>
      <c r="AR13" s="18">
        <f t="shared" si="13"/>
        <v>7</v>
      </c>
      <c r="AS13" s="8">
        <f t="shared" si="14"/>
        <v>1</v>
      </c>
      <c r="AT13" s="21">
        <f t="shared" si="15"/>
        <v>7</v>
      </c>
      <c r="AU13" s="11">
        <f>T19</f>
        <v>58</v>
      </c>
      <c r="AV13" s="11">
        <f>U19</f>
        <v>158060</v>
      </c>
      <c r="AW13">
        <f t="shared" si="16"/>
        <v>8</v>
      </c>
      <c r="AX13">
        <f t="shared" si="17"/>
        <v>8</v>
      </c>
      <c r="AY13">
        <f t="shared" si="18"/>
        <v>8.0000800000000005</v>
      </c>
      <c r="AZ13">
        <f t="shared" si="19"/>
        <v>8</v>
      </c>
      <c r="BB13" s="111"/>
    </row>
    <row r="14" spans="1:54" ht="19.5" customHeight="1" thickBot="1" x14ac:dyDescent="0.25">
      <c r="A14" s="155"/>
      <c r="B14" s="134"/>
      <c r="C14" s="25">
        <v>12</v>
      </c>
      <c r="D14" s="26">
        <v>20580</v>
      </c>
      <c r="E14" s="30">
        <f>IF(ISBLANK(D14),0,IF(ISBLANK(C13),0,IF(E13 = "D",MAX($A$5:$A$28) + 2,AH10)))</f>
        <v>3</v>
      </c>
      <c r="F14" s="25">
        <v>2</v>
      </c>
      <c r="G14" s="26">
        <v>26970</v>
      </c>
      <c r="H14" s="30">
        <f>IF(ISBLANK(G14),0,IF(ISBLANK(F13),0,IF(H13 = "D",MAX($A$5:$A$28) + 2,AL10)))</f>
        <v>2</v>
      </c>
      <c r="I14" s="25">
        <v>9</v>
      </c>
      <c r="J14" s="26">
        <v>35390</v>
      </c>
      <c r="K14" s="30">
        <f>IF(ISBLANK(J14),0,IF(ISBLANK(I13),0,IF(K13 = "D",MAX($A$5:$A$28) + 2,AP10)))</f>
        <v>1</v>
      </c>
      <c r="L14" s="25">
        <v>2</v>
      </c>
      <c r="M14" s="26">
        <v>22100</v>
      </c>
      <c r="N14" s="30">
        <f>IF(ISBLANK(M14),0,IF(ISBLANK(L13),0,IF(N13 = "D",MAX($A$5:$A$28) + 2,AT10)))</f>
        <v>3</v>
      </c>
      <c r="O14" s="164"/>
      <c r="P14" s="166"/>
      <c r="Q14" s="162"/>
      <c r="T14" s="175"/>
      <c r="U14" s="166"/>
      <c r="V14" s="162"/>
      <c r="W14" s="20"/>
      <c r="Y14" s="12">
        <f>O21</f>
        <v>37</v>
      </c>
      <c r="Z14" s="13">
        <f>P21</f>
        <v>44450</v>
      </c>
      <c r="AA14" s="8">
        <f t="shared" si="2"/>
        <v>11</v>
      </c>
      <c r="AB14" s="8">
        <f t="shared" si="3"/>
        <v>12</v>
      </c>
      <c r="AC14" s="8">
        <f t="shared" si="4"/>
        <v>11.000120000000001</v>
      </c>
      <c r="AD14" s="22">
        <f t="shared" si="5"/>
        <v>11</v>
      </c>
      <c r="AE14" s="17">
        <f>D22</f>
        <v>6770</v>
      </c>
      <c r="AF14" s="18">
        <f t="shared" si="6"/>
        <v>12</v>
      </c>
      <c r="AG14" s="8">
        <f t="shared" si="0"/>
        <v>1</v>
      </c>
      <c r="AH14" s="21">
        <f t="shared" si="20"/>
        <v>12</v>
      </c>
      <c r="AI14" s="17">
        <f>G22</f>
        <v>3890</v>
      </c>
      <c r="AJ14">
        <f t="shared" si="8"/>
        <v>12</v>
      </c>
      <c r="AK14" s="8">
        <f t="shared" si="1"/>
        <v>1</v>
      </c>
      <c r="AL14" s="21">
        <f t="shared" si="9"/>
        <v>12</v>
      </c>
      <c r="AM14" s="17">
        <f>J22</f>
        <v>11320</v>
      </c>
      <c r="AN14" s="18">
        <f t="shared" si="10"/>
        <v>11</v>
      </c>
      <c r="AO14" s="8">
        <f t="shared" si="11"/>
        <v>1</v>
      </c>
      <c r="AP14" s="21">
        <f t="shared" si="12"/>
        <v>11</v>
      </c>
      <c r="AQ14" s="17">
        <f>M22</f>
        <v>22470</v>
      </c>
      <c r="AR14" s="18">
        <f t="shared" si="13"/>
        <v>2</v>
      </c>
      <c r="AS14" s="8">
        <f t="shared" si="14"/>
        <v>1</v>
      </c>
      <c r="AT14" s="21">
        <f t="shared" si="15"/>
        <v>2</v>
      </c>
      <c r="AU14" s="11">
        <f>T21</f>
        <v>74</v>
      </c>
      <c r="AV14" s="11">
        <f>U21</f>
        <v>137025</v>
      </c>
      <c r="AW14">
        <f t="shared" si="16"/>
        <v>11</v>
      </c>
      <c r="AX14">
        <f t="shared" si="17"/>
        <v>10</v>
      </c>
      <c r="AY14">
        <f t="shared" si="18"/>
        <v>11.0001</v>
      </c>
      <c r="AZ14">
        <f t="shared" si="19"/>
        <v>11</v>
      </c>
    </row>
    <row r="15" spans="1:54" ht="19.5" customHeight="1" x14ac:dyDescent="0.2">
      <c r="A15" s="153">
        <v>6</v>
      </c>
      <c r="B15" s="133" t="s">
        <v>146</v>
      </c>
      <c r="C15" s="139" t="s">
        <v>149</v>
      </c>
      <c r="D15" s="140"/>
      <c r="E15" s="72"/>
      <c r="F15" s="139" t="s">
        <v>147</v>
      </c>
      <c r="G15" s="140"/>
      <c r="H15" s="72"/>
      <c r="I15" s="139" t="s">
        <v>148</v>
      </c>
      <c r="J15" s="140"/>
      <c r="K15" s="72"/>
      <c r="L15" s="139" t="s">
        <v>152</v>
      </c>
      <c r="M15" s="140"/>
      <c r="N15" s="72"/>
      <c r="O15" s="163">
        <f>SUM(E16+H16+K16+N16)</f>
        <v>17</v>
      </c>
      <c r="P15" s="165">
        <f>SUM(D16+G16+J16+M16)</f>
        <v>79730</v>
      </c>
      <c r="Q15" s="161">
        <f>AD11</f>
        <v>2</v>
      </c>
      <c r="T15" s="174">
        <f>O15+'12 družstiev Pretek č. 1'!O15</f>
        <v>29</v>
      </c>
      <c r="U15" s="165">
        <f>P15+'12 družstiev Pretek č. 1'!P15</f>
        <v>231905</v>
      </c>
      <c r="V15" s="161">
        <f>AZ11</f>
        <v>1</v>
      </c>
      <c r="Y15" s="12">
        <f>O23</f>
        <v>41</v>
      </c>
      <c r="Z15" s="13">
        <f>P23</f>
        <v>45175</v>
      </c>
      <c r="AA15" s="8">
        <f t="shared" si="2"/>
        <v>12</v>
      </c>
      <c r="AB15" s="8">
        <f t="shared" si="3"/>
        <v>11</v>
      </c>
      <c r="AC15" s="8">
        <f t="shared" si="4"/>
        <v>12.000109999999999</v>
      </c>
      <c r="AD15" s="22">
        <f t="shared" si="5"/>
        <v>12</v>
      </c>
      <c r="AE15" s="17">
        <f>D24</f>
        <v>13780</v>
      </c>
      <c r="AF15" s="18">
        <f t="shared" si="6"/>
        <v>9</v>
      </c>
      <c r="AG15" s="8">
        <f t="shared" si="0"/>
        <v>1</v>
      </c>
      <c r="AH15" s="21">
        <f t="shared" si="20"/>
        <v>9</v>
      </c>
      <c r="AI15" s="17">
        <f>G24</f>
        <v>11890</v>
      </c>
      <c r="AJ15">
        <f t="shared" si="8"/>
        <v>9</v>
      </c>
      <c r="AK15" s="8">
        <f t="shared" si="1"/>
        <v>1</v>
      </c>
      <c r="AL15" s="21">
        <f t="shared" si="9"/>
        <v>9</v>
      </c>
      <c r="AM15" s="17">
        <f>J24</f>
        <v>8295</v>
      </c>
      <c r="AN15" s="18">
        <f t="shared" si="10"/>
        <v>12</v>
      </c>
      <c r="AO15" s="8">
        <f t="shared" si="11"/>
        <v>1</v>
      </c>
      <c r="AP15" s="21">
        <f t="shared" si="12"/>
        <v>12</v>
      </c>
      <c r="AQ15" s="17">
        <f>M24</f>
        <v>11210</v>
      </c>
      <c r="AR15" s="18">
        <f t="shared" si="13"/>
        <v>11</v>
      </c>
      <c r="AS15" s="8">
        <f t="shared" si="14"/>
        <v>1</v>
      </c>
      <c r="AT15" s="21">
        <f t="shared" si="15"/>
        <v>11</v>
      </c>
      <c r="AU15" s="11">
        <f>T23</f>
        <v>63</v>
      </c>
      <c r="AV15" s="11">
        <f>U23</f>
        <v>156285</v>
      </c>
      <c r="AW15">
        <f t="shared" si="16"/>
        <v>9</v>
      </c>
      <c r="AX15">
        <f t="shared" si="17"/>
        <v>9</v>
      </c>
      <c r="AY15">
        <f t="shared" si="18"/>
        <v>9.0000900000000001</v>
      </c>
      <c r="AZ15">
        <f t="shared" si="19"/>
        <v>9</v>
      </c>
    </row>
    <row r="16" spans="1:54" ht="19.5" customHeight="1" thickBot="1" x14ac:dyDescent="0.25">
      <c r="A16" s="154"/>
      <c r="B16" s="134"/>
      <c r="C16" s="25">
        <v>8</v>
      </c>
      <c r="D16" s="26">
        <v>26440</v>
      </c>
      <c r="E16" s="30">
        <f>IF(ISBLANK(D16),0,IF(ISBLANK(C15),0,IF(E15 = "D",MAX($A$5:$A$28) + 2,AH11)))</f>
        <v>1</v>
      </c>
      <c r="F16" s="25">
        <v>8</v>
      </c>
      <c r="G16" s="26">
        <v>11750</v>
      </c>
      <c r="H16" s="30">
        <f>IF(ISBLANK(G16),0,IF(ISBLANK(F15),0,IF(H15 = "D",MAX($A$5:$A$28) + 2,AL11)))</f>
        <v>10</v>
      </c>
      <c r="I16" s="25">
        <v>2</v>
      </c>
      <c r="J16" s="26">
        <v>19880</v>
      </c>
      <c r="K16" s="30">
        <f>IF(ISBLANK(J16),0,IF(ISBLANK(I15),0,IF(K15 = "D",MAX($A$5:$A$28) + 2,AP11)))</f>
        <v>2</v>
      </c>
      <c r="L16" s="25">
        <v>1</v>
      </c>
      <c r="M16" s="26">
        <v>21660</v>
      </c>
      <c r="N16" s="30">
        <f>IF(ISBLANK(M16),0,IF(ISBLANK(L15),0,IF(N15 = "D",MAX($A$5:$A$28) + 2,AT11)))</f>
        <v>4</v>
      </c>
      <c r="O16" s="164"/>
      <c r="P16" s="166"/>
      <c r="Q16" s="162"/>
      <c r="T16" s="175"/>
      <c r="U16" s="166"/>
      <c r="V16" s="162"/>
      <c r="Y16" s="12">
        <f>O25</f>
        <v>36</v>
      </c>
      <c r="Z16" s="13">
        <f>P25</f>
        <v>45600</v>
      </c>
      <c r="AA16" s="8">
        <f t="shared" si="2"/>
        <v>10</v>
      </c>
      <c r="AB16" s="8">
        <f t="shared" si="3"/>
        <v>10</v>
      </c>
      <c r="AC16" s="8">
        <f t="shared" si="4"/>
        <v>10.0001</v>
      </c>
      <c r="AD16" s="22">
        <f t="shared" si="5"/>
        <v>10</v>
      </c>
      <c r="AE16" s="17">
        <f>D26</f>
        <v>7140</v>
      </c>
      <c r="AF16" s="18">
        <f t="shared" si="6"/>
        <v>11</v>
      </c>
      <c r="AG16" s="8">
        <f t="shared" si="0"/>
        <v>1</v>
      </c>
      <c r="AH16" s="21">
        <f t="shared" si="20"/>
        <v>11</v>
      </c>
      <c r="AI16" s="17">
        <f>G26</f>
        <v>9470</v>
      </c>
      <c r="AJ16">
        <f t="shared" si="8"/>
        <v>11</v>
      </c>
      <c r="AK16" s="8">
        <f t="shared" si="1"/>
        <v>1</v>
      </c>
      <c r="AL16" s="21">
        <f t="shared" si="9"/>
        <v>11</v>
      </c>
      <c r="AM16" s="17">
        <f>J26</f>
        <v>13320</v>
      </c>
      <c r="AN16" s="18">
        <f t="shared" si="10"/>
        <v>8</v>
      </c>
      <c r="AO16" s="8">
        <f t="shared" si="11"/>
        <v>1</v>
      </c>
      <c r="AP16" s="21">
        <f t="shared" si="12"/>
        <v>8</v>
      </c>
      <c r="AQ16" s="17">
        <f>M26</f>
        <v>15670</v>
      </c>
      <c r="AR16" s="18">
        <f t="shared" si="13"/>
        <v>6</v>
      </c>
      <c r="AS16" s="8">
        <f t="shared" si="14"/>
        <v>1</v>
      </c>
      <c r="AT16" s="21">
        <f t="shared" si="15"/>
        <v>6</v>
      </c>
      <c r="AU16" s="11">
        <f>T25</f>
        <v>71</v>
      </c>
      <c r="AV16" s="11">
        <f>U25</f>
        <v>135275</v>
      </c>
      <c r="AW16">
        <f t="shared" si="16"/>
        <v>10</v>
      </c>
      <c r="AX16">
        <f t="shared" si="17"/>
        <v>11</v>
      </c>
      <c r="AY16">
        <f t="shared" si="18"/>
        <v>10.000109999999999</v>
      </c>
      <c r="AZ16">
        <f t="shared" si="19"/>
        <v>10</v>
      </c>
    </row>
    <row r="17" spans="1:52" ht="19.5" customHeight="1" thickBot="1" x14ac:dyDescent="0.25">
      <c r="A17" s="155">
        <v>7</v>
      </c>
      <c r="B17" s="137" t="s">
        <v>153</v>
      </c>
      <c r="C17" s="139" t="s">
        <v>155</v>
      </c>
      <c r="D17" s="140"/>
      <c r="E17" s="72"/>
      <c r="F17" s="139" t="s">
        <v>157</v>
      </c>
      <c r="G17" s="140"/>
      <c r="H17" s="72"/>
      <c r="I17" s="139" t="s">
        <v>156</v>
      </c>
      <c r="J17" s="140"/>
      <c r="K17" s="72"/>
      <c r="L17" s="139" t="s">
        <v>154</v>
      </c>
      <c r="M17" s="140"/>
      <c r="N17" s="76"/>
      <c r="O17" s="163">
        <f>SUM(E18+H18+K18+N18)</f>
        <v>19</v>
      </c>
      <c r="P17" s="165">
        <f>SUM(D18+G18+J18+M18)</f>
        <v>75230</v>
      </c>
      <c r="Q17" s="161">
        <f>AD12</f>
        <v>4</v>
      </c>
      <c r="T17" s="174">
        <f>O17+'12 družstiev Pretek č. 1'!O17</f>
        <v>32</v>
      </c>
      <c r="U17" s="165">
        <f>P17+'12 družstiev Pretek č. 1'!P17</f>
        <v>205190</v>
      </c>
      <c r="V17" s="161">
        <f>AZ12</f>
        <v>3</v>
      </c>
      <c r="Y17" s="14">
        <f>O27</f>
        <v>29</v>
      </c>
      <c r="Z17" s="15">
        <f>P27</f>
        <v>64640</v>
      </c>
      <c r="AA17" s="16">
        <f t="shared" si="2"/>
        <v>8</v>
      </c>
      <c r="AB17" s="16">
        <f t="shared" si="3"/>
        <v>7</v>
      </c>
      <c r="AC17" s="16">
        <f t="shared" si="4"/>
        <v>8.0000699999999991</v>
      </c>
      <c r="AD17" s="23">
        <f t="shared" si="5"/>
        <v>8</v>
      </c>
      <c r="AE17" s="19">
        <f>D28</f>
        <v>12920</v>
      </c>
      <c r="AF17" s="18">
        <f t="shared" si="6"/>
        <v>10</v>
      </c>
      <c r="AG17" s="16">
        <f t="shared" si="0"/>
        <v>1</v>
      </c>
      <c r="AH17" s="21">
        <f t="shared" si="20"/>
        <v>10</v>
      </c>
      <c r="AI17" s="19">
        <f>G28</f>
        <v>15270</v>
      </c>
      <c r="AJ17">
        <f t="shared" si="8"/>
        <v>8</v>
      </c>
      <c r="AK17" s="16">
        <f t="shared" si="1"/>
        <v>1</v>
      </c>
      <c r="AL17" s="21">
        <f t="shared" si="9"/>
        <v>8</v>
      </c>
      <c r="AM17" s="19">
        <f>J28</f>
        <v>17960</v>
      </c>
      <c r="AN17" s="18">
        <f t="shared" si="10"/>
        <v>5</v>
      </c>
      <c r="AO17" s="16">
        <f t="shared" si="11"/>
        <v>1</v>
      </c>
      <c r="AP17" s="21">
        <f t="shared" si="12"/>
        <v>5</v>
      </c>
      <c r="AQ17" s="19">
        <f>M28</f>
        <v>18490</v>
      </c>
      <c r="AR17" s="18">
        <f t="shared" si="13"/>
        <v>5</v>
      </c>
      <c r="AS17" s="16">
        <f t="shared" si="14"/>
        <v>1</v>
      </c>
      <c r="AT17" s="21">
        <f t="shared" si="15"/>
        <v>5</v>
      </c>
      <c r="AU17" s="11">
        <f>T27</f>
        <v>46</v>
      </c>
      <c r="AV17" s="11">
        <f>U27</f>
        <v>190055</v>
      </c>
      <c r="AW17">
        <f t="shared" si="16"/>
        <v>4</v>
      </c>
      <c r="AX17">
        <f t="shared" si="17"/>
        <v>5</v>
      </c>
      <c r="AY17">
        <f t="shared" si="18"/>
        <v>4.0000499999999999</v>
      </c>
      <c r="AZ17">
        <f t="shared" si="19"/>
        <v>4</v>
      </c>
    </row>
    <row r="18" spans="1:52" ht="19.5" customHeight="1" thickBot="1" x14ac:dyDescent="0.25">
      <c r="A18" s="155"/>
      <c r="B18" s="138"/>
      <c r="C18" s="25">
        <v>2</v>
      </c>
      <c r="D18" s="26">
        <v>17010</v>
      </c>
      <c r="E18" s="30">
        <f>IF(ISBLANK(D18),0,IF(ISBLANK(C17),0,IF(E17 = "D",MAX($A$5:$A$28) + 2,AH12)))</f>
        <v>6</v>
      </c>
      <c r="F18" s="25">
        <v>11</v>
      </c>
      <c r="G18" s="26">
        <v>16720</v>
      </c>
      <c r="H18" s="30">
        <f>IF(ISBLANK(G18),0,IF(ISBLANK(F17),0,IF(H17 = "D",MAX($A$5:$A$28) + 2,AL12)))</f>
        <v>6</v>
      </c>
      <c r="I18" s="25">
        <v>3</v>
      </c>
      <c r="J18" s="26">
        <v>17670</v>
      </c>
      <c r="K18" s="30">
        <f>IF(ISBLANK(J18),0,IF(ISBLANK(I17),0,IF(K17 = "D",MAX($A$5:$A$28) + 2,AP12)))</f>
        <v>6</v>
      </c>
      <c r="L18" s="25">
        <v>8</v>
      </c>
      <c r="M18" s="26">
        <v>23830</v>
      </c>
      <c r="N18" s="77">
        <f>IF(ISBLANK(M18),0,IF(ISBLANK(L17),0,IF(N17 = "D",MAX($A$5:$A$28) + 2,AT12)))</f>
        <v>1</v>
      </c>
      <c r="O18" s="164"/>
      <c r="P18" s="166"/>
      <c r="Q18" s="162"/>
      <c r="T18" s="175"/>
      <c r="U18" s="166"/>
      <c r="V18" s="162"/>
      <c r="AF18" s="10"/>
      <c r="AJ18" s="27"/>
      <c r="AK18" s="28"/>
      <c r="AL18" s="29"/>
    </row>
    <row r="19" spans="1:52" ht="19.5" customHeight="1" thickBot="1" x14ac:dyDescent="0.25">
      <c r="A19" s="153">
        <v>8</v>
      </c>
      <c r="B19" s="137" t="s">
        <v>159</v>
      </c>
      <c r="C19" s="139" t="s">
        <v>163</v>
      </c>
      <c r="D19" s="140"/>
      <c r="E19" s="72"/>
      <c r="F19" s="139" t="s">
        <v>160</v>
      </c>
      <c r="G19" s="140"/>
      <c r="H19" s="72"/>
      <c r="I19" s="139" t="s">
        <v>166</v>
      </c>
      <c r="J19" s="140"/>
      <c r="K19" s="72"/>
      <c r="L19" s="139" t="s">
        <v>162</v>
      </c>
      <c r="M19" s="140"/>
      <c r="N19" s="76"/>
      <c r="O19" s="163">
        <f>SUM(E20+H20+K20+N20)</f>
        <v>25</v>
      </c>
      <c r="P19" s="165">
        <f>SUM(D20+G20+J20+M20)</f>
        <v>64280</v>
      </c>
      <c r="Q19" s="161">
        <f>AD13</f>
        <v>7</v>
      </c>
      <c r="T19" s="174">
        <f>O19+'12 družstiev Pretek č. 1'!O19</f>
        <v>58</v>
      </c>
      <c r="U19" s="165">
        <f>P19+'12 družstiev Pretek č. 1'!P19</f>
        <v>158060</v>
      </c>
      <c r="V19" s="161">
        <f>AZ13</f>
        <v>8</v>
      </c>
      <c r="AF19" s="10"/>
      <c r="AP19" s="20" t="s">
        <v>25</v>
      </c>
      <c r="AQ19" s="9" t="str">
        <f>IF(C5 = "D","0"," ")</f>
        <v xml:space="preserve"> </v>
      </c>
    </row>
    <row r="20" spans="1:52" ht="19.5" customHeight="1" thickBot="1" x14ac:dyDescent="0.25">
      <c r="A20" s="154"/>
      <c r="B20" s="138"/>
      <c r="C20" s="131">
        <v>7</v>
      </c>
      <c r="D20" s="26">
        <v>18560</v>
      </c>
      <c r="E20" s="30">
        <f>IF(ISBLANK(D20),0,IF(ISBLANK(C19),0,IF(E19 = "D",MAX($A$5:$A$28) + 2,AH13)))</f>
        <v>4</v>
      </c>
      <c r="F20" s="25">
        <v>3</v>
      </c>
      <c r="G20" s="26">
        <v>17940</v>
      </c>
      <c r="H20" s="30">
        <f>IF(ISBLANK(G20),0,IF(ISBLANK(F19),0,IF(H19 = "D",MAX($A$5:$A$28) + 2,AL13)))</f>
        <v>4</v>
      </c>
      <c r="I20" s="25">
        <v>10</v>
      </c>
      <c r="J20" s="26">
        <v>12230</v>
      </c>
      <c r="K20" s="30">
        <f>IF(ISBLANK(J20),0,IF(ISBLANK(I19),0,IF(K19 = "D",MAX($A$5:$A$28) + 2,AP13)))</f>
        <v>10</v>
      </c>
      <c r="L20" s="25">
        <v>9</v>
      </c>
      <c r="M20" s="26">
        <v>15550</v>
      </c>
      <c r="N20" s="77">
        <f>IF(ISBLANK(M20),0,IF(ISBLANK(L19),0,IF(N19 = "D",MAX($A$5:$A$28) + 2,AT13)))</f>
        <v>7</v>
      </c>
      <c r="O20" s="164"/>
      <c r="P20" s="166"/>
      <c r="Q20" s="162"/>
      <c r="T20" s="175"/>
      <c r="U20" s="166"/>
      <c r="V20" s="162"/>
      <c r="AF20" s="10"/>
      <c r="AP20" s="20" t="s">
        <v>26</v>
      </c>
    </row>
    <row r="21" spans="1:52" ht="19.5" customHeight="1" x14ac:dyDescent="0.2">
      <c r="A21" s="153">
        <v>9</v>
      </c>
      <c r="B21" s="133" t="s">
        <v>168</v>
      </c>
      <c r="C21" s="139" t="s">
        <v>169</v>
      </c>
      <c r="D21" s="140"/>
      <c r="E21" s="72"/>
      <c r="F21" s="139" t="s">
        <v>171</v>
      </c>
      <c r="G21" s="140"/>
      <c r="H21" s="72"/>
      <c r="I21" s="139" t="s">
        <v>173</v>
      </c>
      <c r="J21" s="140"/>
      <c r="K21" s="72"/>
      <c r="L21" s="139" t="s">
        <v>170</v>
      </c>
      <c r="M21" s="140"/>
      <c r="N21" s="72"/>
      <c r="O21" s="163">
        <f>SUM(E22+H22+K22+N22)</f>
        <v>37</v>
      </c>
      <c r="P21" s="165">
        <f>SUM(D22+G22+J22+M22)</f>
        <v>44450</v>
      </c>
      <c r="Q21" s="161">
        <f>AD14</f>
        <v>11</v>
      </c>
      <c r="T21" s="174">
        <f>O21+'12 družstiev Pretek č. 1'!O21</f>
        <v>74</v>
      </c>
      <c r="U21" s="165">
        <f>P21+'12 družstiev Pretek č. 1'!P21</f>
        <v>137025</v>
      </c>
      <c r="V21" s="161">
        <f>AZ14</f>
        <v>11</v>
      </c>
      <c r="AF21" s="10"/>
    </row>
    <row r="22" spans="1:52" ht="19.5" customHeight="1" thickBot="1" x14ac:dyDescent="0.25">
      <c r="A22" s="154"/>
      <c r="B22" s="134"/>
      <c r="C22" s="25">
        <v>9</v>
      </c>
      <c r="D22" s="26">
        <v>6770</v>
      </c>
      <c r="E22" s="30">
        <f>IF(ISBLANK(D22),0,IF(ISBLANK(C21),0,IF(E21 = "D",MAX($A$5:$A$28) + 2,AH14)))</f>
        <v>12</v>
      </c>
      <c r="F22" s="25">
        <v>6</v>
      </c>
      <c r="G22" s="26">
        <v>3890</v>
      </c>
      <c r="H22" s="30">
        <f>IF(ISBLANK(G22),0,IF(ISBLANK(F21),0,IF(H21 = "D",MAX($A$5:$A$28) + 2,AL14)))</f>
        <v>12</v>
      </c>
      <c r="I22" s="25">
        <v>1</v>
      </c>
      <c r="J22" s="26">
        <v>11320</v>
      </c>
      <c r="K22" s="30">
        <f>IF(ISBLANK(J22),0,IF(ISBLANK(I21),0,IF(K21 = "D",MAX($A$5:$A$28) + 2,AP14)))</f>
        <v>11</v>
      </c>
      <c r="L22" s="131">
        <v>5</v>
      </c>
      <c r="M22" s="26">
        <v>22470</v>
      </c>
      <c r="N22" s="30">
        <f>IF(ISBLANK(M22),0,IF(ISBLANK(L21),0,IF(N21 = "D",MAX($A$5:$A$28) + 2,AT14)))</f>
        <v>2</v>
      </c>
      <c r="O22" s="164"/>
      <c r="P22" s="166"/>
      <c r="Q22" s="162"/>
      <c r="T22" s="175"/>
      <c r="U22" s="166"/>
      <c r="V22" s="162"/>
      <c r="AF22" s="10"/>
    </row>
    <row r="23" spans="1:52" ht="19.5" customHeight="1" x14ac:dyDescent="0.2">
      <c r="A23" s="155">
        <v>10</v>
      </c>
      <c r="B23" s="133" t="s">
        <v>175</v>
      </c>
      <c r="C23" s="139" t="s">
        <v>178</v>
      </c>
      <c r="D23" s="140"/>
      <c r="E23" s="72"/>
      <c r="F23" s="139" t="s">
        <v>182</v>
      </c>
      <c r="G23" s="140"/>
      <c r="H23" s="72"/>
      <c r="I23" s="139" t="s">
        <v>181</v>
      </c>
      <c r="J23" s="140"/>
      <c r="K23" s="72"/>
      <c r="L23" s="139" t="s">
        <v>176</v>
      </c>
      <c r="M23" s="140"/>
      <c r="N23" s="72"/>
      <c r="O23" s="163">
        <f>SUM(E24+H24+K24+N24)</f>
        <v>41</v>
      </c>
      <c r="P23" s="165">
        <f>SUM(D24+G24+J24+M24)</f>
        <v>45175</v>
      </c>
      <c r="Q23" s="161">
        <f>AD15</f>
        <v>12</v>
      </c>
      <c r="T23" s="174">
        <f>O23+'12 družstiev Pretek č. 1'!O23</f>
        <v>63</v>
      </c>
      <c r="U23" s="165">
        <f>P23+'12 družstiev Pretek č. 1'!P23</f>
        <v>156285</v>
      </c>
      <c r="V23" s="161">
        <f>AZ15</f>
        <v>9</v>
      </c>
      <c r="AF23" s="10"/>
    </row>
    <row r="24" spans="1:52" ht="19.5" customHeight="1" thickBot="1" x14ac:dyDescent="0.25">
      <c r="A24" s="155"/>
      <c r="B24" s="134"/>
      <c r="C24" s="25">
        <v>5</v>
      </c>
      <c r="D24" s="26">
        <v>13780</v>
      </c>
      <c r="E24" s="30">
        <f>IF(ISBLANK(D24),0,IF(ISBLANK(C23),0,IF(E23 = "D",MAX($A$5:$A$28) + 2,AH15)))</f>
        <v>9</v>
      </c>
      <c r="F24" s="25">
        <v>7</v>
      </c>
      <c r="G24" s="26">
        <v>11890</v>
      </c>
      <c r="H24" s="30">
        <f>IF(ISBLANK(G24),0,IF(ISBLANK(F23),0,IF(H23 = "D",MAX($A$5:$A$28) + 2,AL15)))</f>
        <v>9</v>
      </c>
      <c r="I24" s="25">
        <v>4</v>
      </c>
      <c r="J24" s="26">
        <v>8295</v>
      </c>
      <c r="K24" s="30">
        <f>IF(ISBLANK(J24),0,IF(ISBLANK(I23),0,IF(K23 = "D",MAX($A$5:$A$28) + 2,AP15)))</f>
        <v>12</v>
      </c>
      <c r="L24" s="25">
        <v>10</v>
      </c>
      <c r="M24" s="26">
        <v>11210</v>
      </c>
      <c r="N24" s="30">
        <f>IF(ISBLANK(M24),0,IF(ISBLANK(L23),0,IF(N23 = "D",MAX($A$5:$A$28) + 2,AT15)))</f>
        <v>11</v>
      </c>
      <c r="O24" s="164"/>
      <c r="P24" s="166"/>
      <c r="Q24" s="162"/>
      <c r="T24" s="175"/>
      <c r="U24" s="166"/>
      <c r="V24" s="162"/>
      <c r="AF24" s="10"/>
    </row>
    <row r="25" spans="1:52" ht="19.5" customHeight="1" x14ac:dyDescent="0.2">
      <c r="A25" s="153">
        <v>11</v>
      </c>
      <c r="B25" s="133" t="s">
        <v>183</v>
      </c>
      <c r="C25" s="139" t="s">
        <v>187</v>
      </c>
      <c r="D25" s="140"/>
      <c r="E25" s="72"/>
      <c r="F25" s="139" t="s">
        <v>188</v>
      </c>
      <c r="G25" s="140"/>
      <c r="H25" s="72"/>
      <c r="I25" s="139" t="s">
        <v>184</v>
      </c>
      <c r="J25" s="140"/>
      <c r="K25" s="72"/>
      <c r="L25" s="139" t="s">
        <v>190</v>
      </c>
      <c r="M25" s="140"/>
      <c r="N25" s="72"/>
      <c r="O25" s="163">
        <f>SUM(E26+H26+K26+N26)</f>
        <v>36</v>
      </c>
      <c r="P25" s="165">
        <f>SUM(D26+G26+J26+M26)</f>
        <v>45600</v>
      </c>
      <c r="Q25" s="161">
        <f>AD16</f>
        <v>10</v>
      </c>
      <c r="T25" s="174">
        <f>O25+'12 družstiev Pretek č. 1'!O25</f>
        <v>71</v>
      </c>
      <c r="U25" s="165">
        <f>P25+'12 družstiev Pretek č. 1'!P25</f>
        <v>135275</v>
      </c>
      <c r="V25" s="161">
        <f>AZ16</f>
        <v>10</v>
      </c>
      <c r="AF25" s="10"/>
    </row>
    <row r="26" spans="1:52" ht="19.5" customHeight="1" thickBot="1" x14ac:dyDescent="0.25">
      <c r="A26" s="154"/>
      <c r="B26" s="134"/>
      <c r="C26" s="25">
        <v>1</v>
      </c>
      <c r="D26" s="26">
        <v>7140</v>
      </c>
      <c r="E26" s="30">
        <f>IF(ISBLANK(D26),0,IF(ISBLANK(C25),0,IF(E25 = "D",MAX($A$5:$A$28) + 2,AH16)))</f>
        <v>11</v>
      </c>
      <c r="F26" s="25">
        <v>5</v>
      </c>
      <c r="G26" s="26">
        <v>9470</v>
      </c>
      <c r="H26" s="30">
        <f>IF(ISBLANK(G26),0,IF(ISBLANK(F25),0,IF(H25 = "D",MAX($A$5:$A$28) + 2,AL16)))</f>
        <v>11</v>
      </c>
      <c r="I26" s="25">
        <v>8</v>
      </c>
      <c r="J26" s="26">
        <v>13320</v>
      </c>
      <c r="K26" s="30">
        <f>IF(ISBLANK(J26),0,IF(ISBLANK(I25),0,IF(K25 = "D",MAX($A$5:$A$28) + 2,AP16)))</f>
        <v>8</v>
      </c>
      <c r="L26" s="25">
        <v>11</v>
      </c>
      <c r="M26" s="26">
        <v>15670</v>
      </c>
      <c r="N26" s="30">
        <f>IF(ISBLANK(M26),0,IF(ISBLANK(L25),0,IF(N25 = "D",MAX($A$5:$A$28) + 2,AT16)))</f>
        <v>6</v>
      </c>
      <c r="O26" s="164"/>
      <c r="P26" s="166"/>
      <c r="Q26" s="162"/>
      <c r="T26" s="175"/>
      <c r="U26" s="166"/>
      <c r="V26" s="162"/>
      <c r="AF26" s="10"/>
    </row>
    <row r="27" spans="1:52" ht="19.5" customHeight="1" x14ac:dyDescent="0.2">
      <c r="A27" s="153">
        <v>12</v>
      </c>
      <c r="B27" s="133" t="s">
        <v>192</v>
      </c>
      <c r="C27" s="139" t="s">
        <v>194</v>
      </c>
      <c r="D27" s="140"/>
      <c r="E27" s="72"/>
      <c r="F27" s="139" t="s">
        <v>195</v>
      </c>
      <c r="G27" s="140"/>
      <c r="H27" s="72"/>
      <c r="I27" s="139" t="s">
        <v>198</v>
      </c>
      <c r="J27" s="140"/>
      <c r="K27" s="72"/>
      <c r="L27" s="139" t="s">
        <v>199</v>
      </c>
      <c r="M27" s="140"/>
      <c r="N27" s="72"/>
      <c r="O27" s="163">
        <f>SUM(E28+H28+K28+N28)</f>
        <v>29</v>
      </c>
      <c r="P27" s="165">
        <f>SUM(D28+G28+J28+M28)</f>
        <v>64640</v>
      </c>
      <c r="Q27" s="161">
        <f>AD17</f>
        <v>8</v>
      </c>
      <c r="T27" s="174">
        <f>O27+'12 družstiev Pretek č. 1'!O27</f>
        <v>46</v>
      </c>
      <c r="U27" s="165">
        <f>P27+'12 družstiev Pretek č. 1'!P27</f>
        <v>190055</v>
      </c>
      <c r="V27" s="161">
        <f>AZ17</f>
        <v>4</v>
      </c>
      <c r="AF27" s="10"/>
    </row>
    <row r="28" spans="1:52" ht="19.5" customHeight="1" thickBot="1" x14ac:dyDescent="0.25">
      <c r="A28" s="154"/>
      <c r="B28" s="134"/>
      <c r="C28" s="131">
        <v>11</v>
      </c>
      <c r="D28" s="26">
        <v>12920</v>
      </c>
      <c r="E28" s="132">
        <v>11</v>
      </c>
      <c r="F28" s="25">
        <v>10</v>
      </c>
      <c r="G28" s="26">
        <v>15270</v>
      </c>
      <c r="H28" s="30">
        <f>IF(ISBLANK(G28),0,IF(ISBLANK(F27),0,IF(H27 = "D",MAX($A$5:$A$28) + 2,AL17)))</f>
        <v>8</v>
      </c>
      <c r="I28" s="25">
        <v>5</v>
      </c>
      <c r="J28" s="26">
        <v>17960</v>
      </c>
      <c r="K28" s="30">
        <f>IF(ISBLANK(J28),0,IF(ISBLANK(I27),0,IF(K27 = "D",MAX($A$5:$A$28) + 2,AP17)))</f>
        <v>5</v>
      </c>
      <c r="L28" s="25">
        <v>12</v>
      </c>
      <c r="M28" s="26">
        <v>18490</v>
      </c>
      <c r="N28" s="30">
        <f>IF(ISBLANK(M28),0,IF(ISBLANK(L27),0,IF(N27 = "D",MAX($A$5:$A$28) + 2,AT17)))</f>
        <v>5</v>
      </c>
      <c r="O28" s="164"/>
      <c r="P28" s="166"/>
      <c r="Q28" s="162"/>
      <c r="T28" s="175"/>
      <c r="U28" s="166"/>
      <c r="V28" s="162"/>
      <c r="AF28" s="10"/>
    </row>
    <row r="29" spans="1:52" ht="27.95" customHeight="1" x14ac:dyDescent="0.25">
      <c r="A29" s="167" t="s">
        <v>101</v>
      </c>
      <c r="B29" s="167"/>
      <c r="C29" s="167"/>
      <c r="D29" s="167"/>
      <c r="E29" s="167"/>
      <c r="F29" s="167"/>
      <c r="G29" s="167"/>
      <c r="H29" s="167"/>
      <c r="I29" s="167"/>
      <c r="J29" s="167"/>
      <c r="K29" s="167"/>
      <c r="L29" s="167"/>
      <c r="M29" s="167"/>
      <c r="N29" s="167"/>
      <c r="O29" s="167"/>
      <c r="P29" s="167"/>
      <c r="Q29" s="167"/>
      <c r="R29" s="81"/>
      <c r="S29" s="81"/>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AQ19">
    <cfRule type="containsBlanks" dxfId="276" priority="109">
      <formula>LEN(TRIM(AQ19))=0</formula>
    </cfRule>
  </conditionalFormatting>
  <conditionalFormatting sqref="E5:E28 H5:H28 K5:K28 N5:N28">
    <cfRule type="containsBlanks" dxfId="275" priority="56">
      <formula>LEN(TRIM(E5))=0</formula>
    </cfRule>
  </conditionalFormatting>
  <conditionalFormatting sqref="C12:D12 C6:D6 C5 C8:D8 C10:D10 C14:D14 C16:D16 C18:D18 C20:D20 C22:D22 C24:D24 C26:D26 C28:D28">
    <cfRule type="containsBlanks" dxfId="274" priority="40">
      <formula>LEN(TRIM(C5))=0</formula>
    </cfRule>
  </conditionalFormatting>
  <conditionalFormatting sqref="C7">
    <cfRule type="containsBlanks" dxfId="273" priority="41">
      <formula>LEN(TRIM(C7))=0</formula>
    </cfRule>
  </conditionalFormatting>
  <conditionalFormatting sqref="C9">
    <cfRule type="containsBlanks" dxfId="272" priority="42">
      <formula>LEN(TRIM(C9))=0</formula>
    </cfRule>
  </conditionalFormatting>
  <conditionalFormatting sqref="C11">
    <cfRule type="containsBlanks" dxfId="271" priority="43">
      <formula>LEN(TRIM(C11))=0</formula>
    </cfRule>
  </conditionalFormatting>
  <conditionalFormatting sqref="C13">
    <cfRule type="containsBlanks" dxfId="270" priority="44">
      <formula>LEN(TRIM(C13))=0</formula>
    </cfRule>
  </conditionalFormatting>
  <conditionalFormatting sqref="C15">
    <cfRule type="containsBlanks" dxfId="269" priority="45">
      <formula>LEN(TRIM(C15))=0</formula>
    </cfRule>
  </conditionalFormatting>
  <conditionalFormatting sqref="C17">
    <cfRule type="containsBlanks" dxfId="268" priority="46">
      <formula>LEN(TRIM(C17))=0</formula>
    </cfRule>
  </conditionalFormatting>
  <conditionalFormatting sqref="C19">
    <cfRule type="containsBlanks" dxfId="267" priority="47">
      <formula>LEN(TRIM(C19))=0</formula>
    </cfRule>
  </conditionalFormatting>
  <conditionalFormatting sqref="C21">
    <cfRule type="containsBlanks" dxfId="266" priority="48">
      <formula>LEN(TRIM(C21))=0</formula>
    </cfRule>
  </conditionalFormatting>
  <conditionalFormatting sqref="C23">
    <cfRule type="containsBlanks" dxfId="265" priority="49">
      <formula>LEN(TRIM(C23))=0</formula>
    </cfRule>
  </conditionalFormatting>
  <conditionalFormatting sqref="C25">
    <cfRule type="containsBlanks" dxfId="264" priority="50">
      <formula>LEN(TRIM(C25))=0</formula>
    </cfRule>
  </conditionalFormatting>
  <conditionalFormatting sqref="C27">
    <cfRule type="containsBlanks" dxfId="263" priority="51">
      <formula>LEN(TRIM(C27))=0</formula>
    </cfRule>
  </conditionalFormatting>
  <conditionalFormatting sqref="F6:G6 F28:G28 F26:G26 F24:G24 F22:G22 F20:G20 F18:G18 F16:G16 F14:G14 F10:G10 F8:G8 F12:G12">
    <cfRule type="containsBlanks" dxfId="262" priority="27">
      <formula>LEN(TRIM(F6))=0</formula>
    </cfRule>
  </conditionalFormatting>
  <conditionalFormatting sqref="F5">
    <cfRule type="containsBlanks" dxfId="261" priority="28">
      <formula>LEN(TRIM(F5))=0</formula>
    </cfRule>
  </conditionalFormatting>
  <conditionalFormatting sqref="F7">
    <cfRule type="containsBlanks" dxfId="260" priority="29">
      <formula>LEN(TRIM(F7))=0</formula>
    </cfRule>
  </conditionalFormatting>
  <conditionalFormatting sqref="F9">
    <cfRule type="containsBlanks" dxfId="259" priority="30">
      <formula>LEN(TRIM(F9))=0</formula>
    </cfRule>
  </conditionalFormatting>
  <conditionalFormatting sqref="F11">
    <cfRule type="containsBlanks" dxfId="258" priority="31">
      <formula>LEN(TRIM(F11))=0</formula>
    </cfRule>
  </conditionalFormatting>
  <conditionalFormatting sqref="F13">
    <cfRule type="containsBlanks" dxfId="257" priority="32">
      <formula>LEN(TRIM(F13))=0</formula>
    </cfRule>
  </conditionalFormatting>
  <conditionalFormatting sqref="F15">
    <cfRule type="containsBlanks" dxfId="256" priority="33">
      <formula>LEN(TRIM(F15))=0</formula>
    </cfRule>
  </conditionalFormatting>
  <conditionalFormatting sqref="F17">
    <cfRule type="containsBlanks" dxfId="255" priority="34">
      <formula>LEN(TRIM(F17))=0</formula>
    </cfRule>
  </conditionalFormatting>
  <conditionalFormatting sqref="F19">
    <cfRule type="containsBlanks" dxfId="254" priority="35">
      <formula>LEN(TRIM(F19))=0</formula>
    </cfRule>
  </conditionalFormatting>
  <conditionalFormatting sqref="F21">
    <cfRule type="containsBlanks" dxfId="253" priority="36">
      <formula>LEN(TRIM(F21))=0</formula>
    </cfRule>
  </conditionalFormatting>
  <conditionalFormatting sqref="F23">
    <cfRule type="containsBlanks" dxfId="252" priority="37">
      <formula>LEN(TRIM(F23))=0</formula>
    </cfRule>
  </conditionalFormatting>
  <conditionalFormatting sqref="F25">
    <cfRule type="containsBlanks" dxfId="251" priority="38">
      <formula>LEN(TRIM(F25))=0</formula>
    </cfRule>
  </conditionalFormatting>
  <conditionalFormatting sqref="F27">
    <cfRule type="containsBlanks" dxfId="250" priority="39">
      <formula>LEN(TRIM(F27))=0</formula>
    </cfRule>
  </conditionalFormatting>
  <conditionalFormatting sqref="I6:J6 I12:J12 I8:J8 I10:J10 I14:J14 I16:J16 I18:J18 I20:J20 I22:J22 I24:J24 I26:J26 I28:J28">
    <cfRule type="containsBlanks" dxfId="249" priority="14">
      <formula>LEN(TRIM(I6))=0</formula>
    </cfRule>
  </conditionalFormatting>
  <conditionalFormatting sqref="I5">
    <cfRule type="containsBlanks" dxfId="248" priority="15">
      <formula>LEN(TRIM(I5))=0</formula>
    </cfRule>
  </conditionalFormatting>
  <conditionalFormatting sqref="I7">
    <cfRule type="containsBlanks" dxfId="247" priority="16">
      <formula>LEN(TRIM(I7))=0</formula>
    </cfRule>
  </conditionalFormatting>
  <conditionalFormatting sqref="I9">
    <cfRule type="containsBlanks" dxfId="246" priority="17">
      <formula>LEN(TRIM(I9))=0</formula>
    </cfRule>
  </conditionalFormatting>
  <conditionalFormatting sqref="I11">
    <cfRule type="containsBlanks" dxfId="245" priority="18">
      <formula>LEN(TRIM(I11))=0</formula>
    </cfRule>
  </conditionalFormatting>
  <conditionalFormatting sqref="I13">
    <cfRule type="containsBlanks" dxfId="244" priority="19">
      <formula>LEN(TRIM(I13))=0</formula>
    </cfRule>
  </conditionalFormatting>
  <conditionalFormatting sqref="I15">
    <cfRule type="containsBlanks" dxfId="243" priority="20">
      <formula>LEN(TRIM(I15))=0</formula>
    </cfRule>
  </conditionalFormatting>
  <conditionalFormatting sqref="I17">
    <cfRule type="containsBlanks" dxfId="242" priority="21">
      <formula>LEN(TRIM(I17))=0</formula>
    </cfRule>
  </conditionalFormatting>
  <conditionalFormatting sqref="I19">
    <cfRule type="containsBlanks" dxfId="241" priority="22">
      <formula>LEN(TRIM(I19))=0</formula>
    </cfRule>
  </conditionalFormatting>
  <conditionalFormatting sqref="I21">
    <cfRule type="containsBlanks" dxfId="240" priority="23">
      <formula>LEN(TRIM(I21))=0</formula>
    </cfRule>
  </conditionalFormatting>
  <conditionalFormatting sqref="I23">
    <cfRule type="containsBlanks" dxfId="239" priority="24">
      <formula>LEN(TRIM(I23))=0</formula>
    </cfRule>
  </conditionalFormatting>
  <conditionalFormatting sqref="I25">
    <cfRule type="containsBlanks" dxfId="238" priority="25">
      <formula>LEN(TRIM(I25))=0</formula>
    </cfRule>
  </conditionalFormatting>
  <conditionalFormatting sqref="I27">
    <cfRule type="containsBlanks" dxfId="237" priority="26">
      <formula>LEN(TRIM(I27))=0</formula>
    </cfRule>
  </conditionalFormatting>
  <conditionalFormatting sqref="L6:M6 L28:M28 L26:M26 L24:M24 L22:M22 L20:M20 L18:M18 L16:M16 L14:M14 L10:M10 L8:M8 L12:M12">
    <cfRule type="containsBlanks" dxfId="236" priority="1">
      <formula>LEN(TRIM(L6))=0</formula>
    </cfRule>
  </conditionalFormatting>
  <conditionalFormatting sqref="L5">
    <cfRule type="containsBlanks" dxfId="235" priority="2">
      <formula>LEN(TRIM(L5))=0</formula>
    </cfRule>
  </conditionalFormatting>
  <conditionalFormatting sqref="L7">
    <cfRule type="containsBlanks" dxfId="234" priority="3">
      <formula>LEN(TRIM(L7))=0</formula>
    </cfRule>
  </conditionalFormatting>
  <conditionalFormatting sqref="L9">
    <cfRule type="containsBlanks" dxfId="233" priority="4">
      <formula>LEN(TRIM(L9))=0</formula>
    </cfRule>
  </conditionalFormatting>
  <conditionalFormatting sqref="L11">
    <cfRule type="containsBlanks" dxfId="232" priority="5">
      <formula>LEN(TRIM(L11))=0</formula>
    </cfRule>
  </conditionalFormatting>
  <conditionalFormatting sqref="L13">
    <cfRule type="containsBlanks" dxfId="231" priority="6">
      <formula>LEN(TRIM(L13))=0</formula>
    </cfRule>
  </conditionalFormatting>
  <conditionalFormatting sqref="L15">
    <cfRule type="containsBlanks" dxfId="230" priority="7">
      <formula>LEN(TRIM(L15))=0</formula>
    </cfRule>
  </conditionalFormatting>
  <conditionalFormatting sqref="L17">
    <cfRule type="containsBlanks" dxfId="229" priority="8">
      <formula>LEN(TRIM(L17))=0</formula>
    </cfRule>
  </conditionalFormatting>
  <conditionalFormatting sqref="L19">
    <cfRule type="containsBlanks" dxfId="228" priority="9">
      <formula>LEN(TRIM(L19))=0</formula>
    </cfRule>
  </conditionalFormatting>
  <conditionalFormatting sqref="L21">
    <cfRule type="containsBlanks" dxfId="227" priority="10">
      <formula>LEN(TRIM(L21))=0</formula>
    </cfRule>
  </conditionalFormatting>
  <conditionalFormatting sqref="L23">
    <cfRule type="containsBlanks" dxfId="226" priority="11">
      <formula>LEN(TRIM(L23))=0</formula>
    </cfRule>
  </conditionalFormatting>
  <conditionalFormatting sqref="L25">
    <cfRule type="containsBlanks" dxfId="225" priority="12">
      <formula>LEN(TRIM(L25))=0</formula>
    </cfRule>
  </conditionalFormatting>
  <conditionalFormatting sqref="L27">
    <cfRule type="containsBlanks" dxfId="224" priority="13">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53" operator="equal" id="{AB8EAAFA-3B52-4D92-BC36-4183C633156E}">
            <xm:f>'Zoznam tímov a pretekárov'!$B$34+'Zoznam tímov a pretekárov'!$B$29</xm:f>
            <x14:dxf>
              <fill>
                <patternFill>
                  <bgColor rgb="FFFFFF00"/>
                </patternFill>
              </fill>
            </x14:dxf>
          </x14:cfRule>
          <x14:cfRule type="cellIs" priority="54" operator="equal" id="{C8B45F89-ABE8-47A7-8D6B-5921BF024CB8}">
            <xm:f>'Zoznam tímov a pretekárov'!$B$33+'Zoznam tímov a pretekárov'!$B$28</xm:f>
            <x14:dxf>
              <fill>
                <patternFill>
                  <bgColor theme="3" tint="0.59996337778862885"/>
                </patternFill>
              </fill>
            </x14:dxf>
          </x14:cfRule>
          <x14:cfRule type="cellIs" priority="55"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52"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enableFormatConditionsCalculation="0"/>
  <dimension ref="A1:AA26"/>
  <sheetViews>
    <sheetView showGridLines="0" zoomScale="85" zoomScaleNormal="85" workbookViewId="0">
      <selection activeCell="B11" sqref="B11"/>
    </sheetView>
  </sheetViews>
  <sheetFormatPr defaultColWidth="8.85546875" defaultRowHeight="12.75" x14ac:dyDescent="0.2"/>
  <cols>
    <col min="1" max="1" width="3.7109375" customWidth="1"/>
    <col min="2" max="2" width="25.42578125" customWidth="1"/>
    <col min="3" max="3" width="11.7109375" bestFit="1" customWidth="1"/>
    <col min="4" max="4" width="8.140625" customWidth="1"/>
    <col min="5"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186" t="s">
        <v>27</v>
      </c>
      <c r="B1" s="187"/>
      <c r="C1" s="187"/>
      <c r="D1" s="187"/>
      <c r="E1" s="187"/>
      <c r="F1" s="187"/>
      <c r="G1" s="187"/>
      <c r="H1" s="187"/>
      <c r="I1" s="187"/>
      <c r="J1" s="187"/>
      <c r="K1" s="187"/>
      <c r="L1" s="187"/>
      <c r="M1" s="187"/>
      <c r="N1" s="187"/>
      <c r="O1" s="187"/>
      <c r="P1" s="187"/>
      <c r="Q1" s="188"/>
      <c r="R1" s="5"/>
      <c r="S1" s="5"/>
    </row>
    <row r="2" spans="1:27" ht="20.100000000000001" customHeight="1" thickBot="1" x14ac:dyDescent="0.25">
      <c r="A2" s="189" t="s">
        <v>19</v>
      </c>
      <c r="B2" s="192" t="s">
        <v>18</v>
      </c>
      <c r="C2" s="195" t="s">
        <v>15</v>
      </c>
      <c r="D2" s="196"/>
      <c r="E2" s="197"/>
      <c r="F2" s="196" t="s">
        <v>16</v>
      </c>
      <c r="G2" s="196"/>
      <c r="H2" s="196"/>
      <c r="I2" s="195"/>
      <c r="J2" s="196"/>
      <c r="K2" s="197"/>
      <c r="L2" s="196"/>
      <c r="M2" s="196"/>
      <c r="N2" s="196"/>
      <c r="O2" s="195" t="s">
        <v>3</v>
      </c>
      <c r="P2" s="196"/>
      <c r="Q2" s="197"/>
      <c r="R2" s="6"/>
      <c r="S2" s="6"/>
    </row>
    <row r="3" spans="1:27" ht="12" customHeight="1" thickTop="1" x14ac:dyDescent="0.2">
      <c r="A3" s="190"/>
      <c r="B3" s="193"/>
      <c r="C3" s="198" t="s">
        <v>2</v>
      </c>
      <c r="D3" s="200" t="s">
        <v>12</v>
      </c>
      <c r="E3" s="204" t="s">
        <v>1</v>
      </c>
      <c r="F3" s="205" t="s">
        <v>2</v>
      </c>
      <c r="G3" s="200" t="s">
        <v>12</v>
      </c>
      <c r="H3" s="204" t="s">
        <v>1</v>
      </c>
      <c r="I3" s="198" t="s">
        <v>2</v>
      </c>
      <c r="J3" s="200" t="s">
        <v>12</v>
      </c>
      <c r="K3" s="204" t="s">
        <v>1</v>
      </c>
      <c r="L3" s="205" t="s">
        <v>2</v>
      </c>
      <c r="M3" s="200" t="s">
        <v>12</v>
      </c>
      <c r="N3" s="204" t="s">
        <v>1</v>
      </c>
      <c r="O3" s="212" t="s">
        <v>2</v>
      </c>
      <c r="P3" s="200" t="s">
        <v>17</v>
      </c>
      <c r="Q3" s="209" t="s">
        <v>1</v>
      </c>
      <c r="R3" s="6"/>
      <c r="S3" s="6"/>
    </row>
    <row r="4" spans="1:27" ht="18" customHeight="1" thickBot="1" x14ac:dyDescent="0.25">
      <c r="A4" s="191"/>
      <c r="B4" s="194"/>
      <c r="C4" s="202"/>
      <c r="D4" s="203"/>
      <c r="E4" s="204"/>
      <c r="F4" s="206"/>
      <c r="G4" s="203"/>
      <c r="H4" s="204"/>
      <c r="I4" s="199"/>
      <c r="J4" s="201"/>
      <c r="K4" s="211"/>
      <c r="L4" s="214"/>
      <c r="M4" s="201"/>
      <c r="N4" s="211"/>
      <c r="O4" s="213"/>
      <c r="P4" s="201"/>
      <c r="Q4" s="210"/>
      <c r="R4" s="6"/>
      <c r="S4" s="6"/>
    </row>
    <row r="5" spans="1:27" ht="35.1" customHeight="1" thickBot="1" x14ac:dyDescent="0.25">
      <c r="A5" s="2">
        <v>1</v>
      </c>
      <c r="B5" s="31" t="str">
        <f>'12 družstiev Pretek č. 4'!B5:B6</f>
        <v>Dunajská Streda -            Mivardi team</v>
      </c>
      <c r="C5" s="32">
        <f>'12 družstiev Pretek č. 1'!O5</f>
        <v>25</v>
      </c>
      <c r="D5" s="33">
        <f>'12 družstiev Pretek č. 1'!P5</f>
        <v>114210</v>
      </c>
      <c r="E5" s="34">
        <f>'12 družstiev Pretek č. 1'!Q5</f>
        <v>7</v>
      </c>
      <c r="F5" s="32">
        <f>'12 družstiev Pretek č. 2'!O5</f>
        <v>22</v>
      </c>
      <c r="G5" s="33">
        <f>'12 družstiev Pretek č. 2'!P5</f>
        <v>73610</v>
      </c>
      <c r="H5" s="34">
        <f>'12 družstiev Pretek č. 2'!Q5</f>
        <v>5</v>
      </c>
      <c r="I5" s="35"/>
      <c r="J5" s="36"/>
      <c r="K5" s="37"/>
      <c r="L5" s="38"/>
      <c r="M5" s="36"/>
      <c r="N5" s="39"/>
      <c r="O5" s="40">
        <f t="shared" ref="O5:P7" si="0">SUM(C5+F5+I5+L5)</f>
        <v>47</v>
      </c>
      <c r="P5" s="41">
        <f t="shared" si="0"/>
        <v>187820</v>
      </c>
      <c r="Q5" s="42">
        <f>AA5</f>
        <v>6</v>
      </c>
      <c r="R5" s="3"/>
      <c r="S5" s="3"/>
      <c r="V5" s="42">
        <f>(RANK(O5,$O$5:$O$16,1))</f>
        <v>5</v>
      </c>
      <c r="W5">
        <f>RANK(P5,$P$5:$P$16,0)</f>
        <v>7</v>
      </c>
      <c r="X5">
        <f>V5+W5*0.001</f>
        <v>5.0069999999999997</v>
      </c>
      <c r="AA5">
        <f>RANK(X5,$X$5:$X$16,1)</f>
        <v>6</v>
      </c>
    </row>
    <row r="6" spans="1:27" ht="35.1" customHeight="1" thickBot="1" x14ac:dyDescent="0.25">
      <c r="A6" s="7">
        <v>2</v>
      </c>
      <c r="B6" s="31" t="str">
        <f>'12 družstiev Pretek č. 4'!B7</f>
        <v>Komárno                    Bartal Mix</v>
      </c>
      <c r="C6" s="43">
        <f>'12 družstiev Pretek č. 1'!O7</f>
        <v>28</v>
      </c>
      <c r="D6" s="44">
        <f>'12 družstiev Pretek č. 1'!P7</f>
        <v>111060</v>
      </c>
      <c r="E6" s="108">
        <f>'12 družstiev Pretek č. 1'!Q7</f>
        <v>8</v>
      </c>
      <c r="F6" s="43">
        <f>'12 družstiev Pretek č. 2'!O7</f>
        <v>19</v>
      </c>
      <c r="G6" s="44">
        <f>'12 družstiev Pretek č. 2'!P7</f>
        <v>83530</v>
      </c>
      <c r="H6" s="108">
        <f>'12 družstiev Pretek č. 2'!Q7</f>
        <v>3</v>
      </c>
      <c r="I6" s="45"/>
      <c r="J6" s="46"/>
      <c r="K6" s="47"/>
      <c r="L6" s="48"/>
      <c r="M6" s="46"/>
      <c r="N6" s="49"/>
      <c r="O6" s="50">
        <f t="shared" si="0"/>
        <v>47</v>
      </c>
      <c r="P6" s="51">
        <f t="shared" si="0"/>
        <v>194590</v>
      </c>
      <c r="Q6" s="49">
        <f t="shared" ref="Q6:Q16" si="1">AA6</f>
        <v>5</v>
      </c>
      <c r="R6" s="3"/>
      <c r="S6" s="3"/>
      <c r="V6" s="42">
        <f t="shared" ref="V6:V16" si="2">(RANK(O6,$O$5:$O$16,1))</f>
        <v>5</v>
      </c>
      <c r="W6">
        <f t="shared" ref="W6:W16" si="3">RANK(P6,$P$5:$P$16,0)</f>
        <v>4</v>
      </c>
      <c r="X6">
        <f t="shared" ref="X6:X16" si="4">V6+W6*0.001</f>
        <v>5.0039999999999996</v>
      </c>
      <c r="AA6">
        <f t="shared" ref="AA6:AA16" si="5">RANK(X6,$X$5:$X$16,1)</f>
        <v>5</v>
      </c>
    </row>
    <row r="7" spans="1:27" ht="35.1" customHeight="1" thickBot="1" x14ac:dyDescent="0.25">
      <c r="A7" s="2">
        <v>3</v>
      </c>
      <c r="B7" s="31" t="str">
        <f>'12 družstiev Pretek č. 4'!B9</f>
        <v>Michalovce</v>
      </c>
      <c r="C7" s="43">
        <f>'12 družstiev Pretek č. 1'!O9</f>
        <v>44</v>
      </c>
      <c r="D7" s="44">
        <f>'12 družstiev Pretek č. 1'!P9</f>
        <v>69240</v>
      </c>
      <c r="E7" s="108">
        <f>'12 družstiev Pretek č. 1'!Q9</f>
        <v>12</v>
      </c>
      <c r="F7" s="43">
        <f>'12 družstiev Pretek č. 2'!O9</f>
        <v>34</v>
      </c>
      <c r="G7" s="44">
        <f>'12 družstiev Pretek č. 2'!P9</f>
        <v>52890</v>
      </c>
      <c r="H7" s="108">
        <f>'12 družstiev Pretek č. 2'!Q9</f>
        <v>9</v>
      </c>
      <c r="I7" s="45"/>
      <c r="J7" s="46"/>
      <c r="K7" s="47"/>
      <c r="L7" s="48"/>
      <c r="M7" s="46"/>
      <c r="N7" s="49"/>
      <c r="O7" s="50">
        <f t="shared" si="0"/>
        <v>78</v>
      </c>
      <c r="P7" s="51">
        <f t="shared" si="0"/>
        <v>122130</v>
      </c>
      <c r="Q7" s="49">
        <f t="shared" si="1"/>
        <v>12</v>
      </c>
      <c r="R7" s="3"/>
      <c r="S7" s="3"/>
      <c r="V7" s="42">
        <f t="shared" si="2"/>
        <v>12</v>
      </c>
      <c r="W7">
        <f t="shared" si="3"/>
        <v>12</v>
      </c>
      <c r="X7">
        <f t="shared" si="4"/>
        <v>12.012</v>
      </c>
      <c r="AA7">
        <f t="shared" si="5"/>
        <v>12</v>
      </c>
    </row>
    <row r="8" spans="1:27" ht="35.1" customHeight="1" thickBot="1" x14ac:dyDescent="0.25">
      <c r="A8" s="7">
        <v>4</v>
      </c>
      <c r="B8" s="31" t="str">
        <f>'12 družstiev Pretek č. 4'!B11</f>
        <v>Nové Zámky</v>
      </c>
      <c r="C8" s="43">
        <f>'12 družstiev Pretek č. 1'!O11</f>
        <v>23</v>
      </c>
      <c r="D8" s="44">
        <f>'12 družstiev Pretek č. 1'!P11</f>
        <v>123050</v>
      </c>
      <c r="E8" s="108">
        <f>'12 družstiev Pretek č. 1'!Q11</f>
        <v>5</v>
      </c>
      <c r="F8" s="43">
        <f>'12 družstiev Pretek č. 2'!O11</f>
        <v>25</v>
      </c>
      <c r="G8" s="44">
        <f>'12 družstiev Pretek č. 2'!P11</f>
        <v>64895</v>
      </c>
      <c r="H8" s="108">
        <f>'12 družstiev Pretek č. 2'!Q11</f>
        <v>6</v>
      </c>
      <c r="I8" s="45"/>
      <c r="J8" s="46"/>
      <c r="K8" s="47"/>
      <c r="L8" s="48"/>
      <c r="M8" s="46"/>
      <c r="N8" s="49"/>
      <c r="O8" s="50">
        <f t="shared" ref="O8:O16" si="6">SUM(C8+F8+I8+L8)</f>
        <v>48</v>
      </c>
      <c r="P8" s="51">
        <f t="shared" ref="P8:P16" si="7">SUM(D8+G8+J8+M8)</f>
        <v>187945</v>
      </c>
      <c r="Q8" s="49">
        <f t="shared" si="1"/>
        <v>7</v>
      </c>
      <c r="R8" s="3"/>
      <c r="S8" s="3"/>
      <c r="V8" s="42">
        <f t="shared" si="2"/>
        <v>7</v>
      </c>
      <c r="W8">
        <f t="shared" si="3"/>
        <v>6</v>
      </c>
      <c r="X8">
        <f t="shared" si="4"/>
        <v>7.0060000000000002</v>
      </c>
      <c r="AA8">
        <f t="shared" si="5"/>
        <v>7</v>
      </c>
    </row>
    <row r="9" spans="1:27" ht="35.1" customHeight="1" thickBot="1" x14ac:dyDescent="0.25">
      <c r="A9" s="2">
        <v>5</v>
      </c>
      <c r="B9" s="31" t="str">
        <f>'12 družstiev Pretek č. 4'!B13</f>
        <v>Považská Bystrica         Sensas</v>
      </c>
      <c r="C9" s="43">
        <f>'12 družstiev Pretek č. 1'!O13</f>
        <v>23</v>
      </c>
      <c r="D9" s="44">
        <f>'12 družstiev Pretek č. 1'!P13</f>
        <v>113880</v>
      </c>
      <c r="E9" s="108">
        <f>'12 družstiev Pretek č. 1'!Q13</f>
        <v>6</v>
      </c>
      <c r="F9" s="43">
        <f>'12 družstiev Pretek č. 2'!O13</f>
        <v>9</v>
      </c>
      <c r="G9" s="44">
        <f>'12 družstiev Pretek č. 2'!P13</f>
        <v>105040</v>
      </c>
      <c r="H9" s="108">
        <f>'12 družstiev Pretek č. 2'!Q13</f>
        <v>1</v>
      </c>
      <c r="I9" s="45"/>
      <c r="J9" s="46"/>
      <c r="K9" s="47"/>
      <c r="L9" s="48"/>
      <c r="M9" s="46"/>
      <c r="N9" s="49"/>
      <c r="O9" s="50">
        <f t="shared" si="6"/>
        <v>32</v>
      </c>
      <c r="P9" s="51">
        <f t="shared" si="7"/>
        <v>218920</v>
      </c>
      <c r="Q9" s="49">
        <f t="shared" si="1"/>
        <v>2</v>
      </c>
      <c r="R9" s="78"/>
      <c r="S9" s="3"/>
      <c r="V9" s="42">
        <f t="shared" si="2"/>
        <v>2</v>
      </c>
      <c r="W9">
        <f t="shared" si="3"/>
        <v>2</v>
      </c>
      <c r="X9">
        <f t="shared" si="4"/>
        <v>2.0019999999999998</v>
      </c>
      <c r="AA9">
        <f t="shared" si="5"/>
        <v>2</v>
      </c>
    </row>
    <row r="10" spans="1:27" ht="35.1" customHeight="1" thickBot="1" x14ac:dyDescent="0.25">
      <c r="A10" s="7">
        <v>6</v>
      </c>
      <c r="B10" s="31" t="str">
        <f>'12 družstiev Pretek č. 4'!B15</f>
        <v>Prešov                        Colmic</v>
      </c>
      <c r="C10" s="43">
        <f>'12 družstiev Pretek č. 1'!O15</f>
        <v>12</v>
      </c>
      <c r="D10" s="44">
        <f>'12 družstiev Pretek č. 1'!P15</f>
        <v>152175</v>
      </c>
      <c r="E10" s="108">
        <f>'12 družstiev Pretek č. 1'!Q15</f>
        <v>1</v>
      </c>
      <c r="F10" s="43">
        <f>'12 družstiev Pretek č. 2'!O15</f>
        <v>17</v>
      </c>
      <c r="G10" s="44">
        <f>'12 družstiev Pretek č. 2'!P15</f>
        <v>79730</v>
      </c>
      <c r="H10" s="108">
        <f>'12 družstiev Pretek č. 2'!Q15</f>
        <v>2</v>
      </c>
      <c r="I10" s="45"/>
      <c r="J10" s="46"/>
      <c r="K10" s="47"/>
      <c r="L10" s="52"/>
      <c r="M10" s="46"/>
      <c r="N10" s="49"/>
      <c r="O10" s="50">
        <f t="shared" si="6"/>
        <v>29</v>
      </c>
      <c r="P10" s="51">
        <f t="shared" si="7"/>
        <v>231905</v>
      </c>
      <c r="Q10" s="49">
        <f t="shared" si="1"/>
        <v>1</v>
      </c>
      <c r="R10" s="3"/>
      <c r="S10" s="3"/>
      <c r="V10" s="42">
        <f t="shared" si="2"/>
        <v>1</v>
      </c>
      <c r="W10">
        <f t="shared" si="3"/>
        <v>1</v>
      </c>
      <c r="X10">
        <f t="shared" si="4"/>
        <v>1.0009999999999999</v>
      </c>
      <c r="AA10">
        <f t="shared" si="5"/>
        <v>1</v>
      </c>
    </row>
    <row r="11" spans="1:27" ht="35.1" customHeight="1" thickBot="1" x14ac:dyDescent="0.25">
      <c r="A11" s="2">
        <v>7</v>
      </c>
      <c r="B11" s="31" t="str">
        <f>'12 družstiev Pretek č. 4'!B17</f>
        <v>Šahy</v>
      </c>
      <c r="C11" s="43">
        <f>'12 družstiev Pretek č. 1'!O17</f>
        <v>13</v>
      </c>
      <c r="D11" s="44">
        <f>'12 družstiev Pretek č. 1'!P17</f>
        <v>129960</v>
      </c>
      <c r="E11" s="108">
        <f>'12 družstiev Pretek č. 1'!Q17</f>
        <v>2</v>
      </c>
      <c r="F11" s="43">
        <f>'12 družstiev Pretek č. 2'!O17</f>
        <v>19</v>
      </c>
      <c r="G11" s="44">
        <f>'12 družstiev Pretek č. 2'!P17</f>
        <v>75230</v>
      </c>
      <c r="H11" s="108">
        <f>'12 družstiev Pretek č. 2'!Q17</f>
        <v>4</v>
      </c>
      <c r="I11" s="45"/>
      <c r="J11" s="46"/>
      <c r="K11" s="47"/>
      <c r="L11" s="48"/>
      <c r="M11" s="46"/>
      <c r="N11" s="49"/>
      <c r="O11" s="50">
        <f t="shared" si="6"/>
        <v>32</v>
      </c>
      <c r="P11" s="51">
        <f t="shared" si="7"/>
        <v>205190</v>
      </c>
      <c r="Q11" s="49">
        <f t="shared" si="1"/>
        <v>3</v>
      </c>
      <c r="R11" s="3"/>
      <c r="S11" s="3"/>
      <c r="V11" s="42">
        <f t="shared" si="2"/>
        <v>2</v>
      </c>
      <c r="W11">
        <f t="shared" si="3"/>
        <v>3</v>
      </c>
      <c r="X11">
        <f t="shared" si="4"/>
        <v>2.0030000000000001</v>
      </c>
      <c r="AA11">
        <f t="shared" si="5"/>
        <v>3</v>
      </c>
    </row>
    <row r="12" spans="1:27" ht="35.1" customHeight="1" thickBot="1" x14ac:dyDescent="0.25">
      <c r="A12" s="7">
        <v>8</v>
      </c>
      <c r="B12" s="31" t="str">
        <f>'12 družstiev Pretek č. 4'!B19</f>
        <v>Trenčín                          ŠKP Trenčín</v>
      </c>
      <c r="C12" s="43">
        <f>'12 družstiev Pretek č. 1'!O19</f>
        <v>33</v>
      </c>
      <c r="D12" s="44">
        <f>'12 družstiev Pretek č. 1'!P19</f>
        <v>93780</v>
      </c>
      <c r="E12" s="108">
        <f>'12 družstiev Pretek č. 1'!Q19</f>
        <v>9</v>
      </c>
      <c r="F12" s="43">
        <f>'12 družstiev Pretek č. 2'!O19</f>
        <v>25</v>
      </c>
      <c r="G12" s="44">
        <f>'12 družstiev Pretek č. 2'!P19</f>
        <v>64280</v>
      </c>
      <c r="H12" s="108">
        <f>'12 družstiev Pretek č. 2'!Q19</f>
        <v>7</v>
      </c>
      <c r="I12" s="45"/>
      <c r="J12" s="46"/>
      <c r="K12" s="47"/>
      <c r="L12" s="48"/>
      <c r="M12" s="46"/>
      <c r="N12" s="49"/>
      <c r="O12" s="50">
        <f t="shared" si="6"/>
        <v>58</v>
      </c>
      <c r="P12" s="51">
        <f t="shared" si="7"/>
        <v>158060</v>
      </c>
      <c r="Q12" s="49">
        <f t="shared" si="1"/>
        <v>8</v>
      </c>
      <c r="R12" s="3"/>
      <c r="S12" s="3"/>
      <c r="V12" s="42">
        <f t="shared" si="2"/>
        <v>8</v>
      </c>
      <c r="W12">
        <f t="shared" si="3"/>
        <v>8</v>
      </c>
      <c r="X12">
        <f t="shared" si="4"/>
        <v>8.0079999999999991</v>
      </c>
      <c r="AA12">
        <f t="shared" si="5"/>
        <v>8</v>
      </c>
    </row>
    <row r="13" spans="1:27" ht="35.1" customHeight="1" thickBot="1" x14ac:dyDescent="0.25">
      <c r="A13" s="2">
        <v>9</v>
      </c>
      <c r="B13" s="31" t="str">
        <f>'12 družstiev Pretek č. 4'!B21</f>
        <v>Trnava  A                           Mivardi</v>
      </c>
      <c r="C13" s="43">
        <f>'12 družstiev Pretek č. 1'!O21</f>
        <v>37</v>
      </c>
      <c r="D13" s="44">
        <f>'12 družstiev Pretek č. 1'!P21</f>
        <v>92575</v>
      </c>
      <c r="E13" s="108">
        <f>'12 družstiev Pretek č. 1'!Q21</f>
        <v>11</v>
      </c>
      <c r="F13" s="43">
        <f>'12 družstiev Pretek č. 2'!O21</f>
        <v>37</v>
      </c>
      <c r="G13" s="44">
        <f>'12 družstiev Pretek č. 2'!P21</f>
        <v>44450</v>
      </c>
      <c r="H13" s="108">
        <f>'12 družstiev Pretek č. 2'!Q21</f>
        <v>11</v>
      </c>
      <c r="I13" s="45"/>
      <c r="J13" s="46"/>
      <c r="K13" s="47"/>
      <c r="L13" s="52"/>
      <c r="M13" s="46"/>
      <c r="N13" s="49"/>
      <c r="O13" s="50">
        <f t="shared" si="6"/>
        <v>74</v>
      </c>
      <c r="P13" s="51">
        <f t="shared" si="7"/>
        <v>137025</v>
      </c>
      <c r="Q13" s="49">
        <f t="shared" si="1"/>
        <v>11</v>
      </c>
      <c r="R13" s="3"/>
      <c r="S13" s="3"/>
      <c r="V13" s="42">
        <f t="shared" si="2"/>
        <v>11</v>
      </c>
      <c r="W13">
        <f t="shared" si="3"/>
        <v>10</v>
      </c>
      <c r="X13">
        <f t="shared" si="4"/>
        <v>11.01</v>
      </c>
      <c r="AA13">
        <f t="shared" si="5"/>
        <v>11</v>
      </c>
    </row>
    <row r="14" spans="1:27" ht="35.1" customHeight="1" thickBot="1" x14ac:dyDescent="0.25">
      <c r="A14" s="7">
        <v>10</v>
      </c>
      <c r="B14" s="31" t="str">
        <f>'12 družstiev Pretek č. 4'!B23</f>
        <v>Turčianske Teplice</v>
      </c>
      <c r="C14" s="43">
        <f>'12 družstiev Pretek č. 1'!O23</f>
        <v>22</v>
      </c>
      <c r="D14" s="44">
        <f>'12 družstiev Pretek č. 1'!P23</f>
        <v>111110</v>
      </c>
      <c r="E14" s="108">
        <f>'12 družstiev Pretek č. 1'!Q23</f>
        <v>4</v>
      </c>
      <c r="F14" s="43">
        <f>'12 družstiev Pretek č. 2'!O23</f>
        <v>41</v>
      </c>
      <c r="G14" s="44">
        <f>'12 družstiev Pretek č. 2'!P23</f>
        <v>45175</v>
      </c>
      <c r="H14" s="108">
        <f>'12 družstiev Pretek č. 2'!Q23</f>
        <v>12</v>
      </c>
      <c r="I14" s="45"/>
      <c r="J14" s="46"/>
      <c r="K14" s="47"/>
      <c r="L14" s="48"/>
      <c r="M14" s="46"/>
      <c r="N14" s="49"/>
      <c r="O14" s="50">
        <f t="shared" si="6"/>
        <v>63</v>
      </c>
      <c r="P14" s="51">
        <f t="shared" si="7"/>
        <v>156285</v>
      </c>
      <c r="Q14" s="49">
        <f t="shared" si="1"/>
        <v>9</v>
      </c>
      <c r="R14" s="78"/>
      <c r="S14" s="3"/>
      <c r="V14" s="42">
        <f t="shared" si="2"/>
        <v>9</v>
      </c>
      <c r="W14">
        <f t="shared" si="3"/>
        <v>9</v>
      </c>
      <c r="X14">
        <f t="shared" si="4"/>
        <v>9.0090000000000003</v>
      </c>
      <c r="AA14">
        <f t="shared" si="5"/>
        <v>9</v>
      </c>
    </row>
    <row r="15" spans="1:27" ht="35.1" customHeight="1" thickBot="1" x14ac:dyDescent="0.25">
      <c r="A15" s="7">
        <v>11</v>
      </c>
      <c r="B15" s="31" t="str">
        <f>'12 družstiev Pretek č. 4'!B25</f>
        <v>Vranov nad Topľou   Tubertíny</v>
      </c>
      <c r="C15" s="43">
        <f>'12 družstiev Pretek č. 1'!O25</f>
        <v>35</v>
      </c>
      <c r="D15" s="44">
        <f>'12 družstiev Pretek č. 1'!P25</f>
        <v>89675</v>
      </c>
      <c r="E15" s="108">
        <f>'12 družstiev Pretek č. 1'!Q25</f>
        <v>10</v>
      </c>
      <c r="F15" s="43">
        <f>'12 družstiev Pretek č. 2'!O25</f>
        <v>36</v>
      </c>
      <c r="G15" s="44">
        <f>'12 družstiev Pretek č. 2'!P25</f>
        <v>45600</v>
      </c>
      <c r="H15" s="108">
        <f>'12 družstiev Pretek č. 2'!Q25</f>
        <v>10</v>
      </c>
      <c r="I15" s="45"/>
      <c r="J15" s="46"/>
      <c r="K15" s="47"/>
      <c r="L15" s="48"/>
      <c r="M15" s="46"/>
      <c r="N15" s="49"/>
      <c r="O15" s="50">
        <f t="shared" si="6"/>
        <v>71</v>
      </c>
      <c r="P15" s="51">
        <f t="shared" si="7"/>
        <v>135275</v>
      </c>
      <c r="Q15" s="49">
        <f t="shared" si="1"/>
        <v>10</v>
      </c>
      <c r="R15" s="3"/>
      <c r="S15" s="3"/>
      <c r="V15" s="42">
        <f t="shared" si="2"/>
        <v>10</v>
      </c>
      <c r="W15">
        <f t="shared" si="3"/>
        <v>11</v>
      </c>
      <c r="X15">
        <f t="shared" si="4"/>
        <v>10.010999999999999</v>
      </c>
      <c r="AA15">
        <f t="shared" si="5"/>
        <v>10</v>
      </c>
    </row>
    <row r="16" spans="1:27" ht="35.1" customHeight="1" thickBot="1" x14ac:dyDescent="0.25">
      <c r="A16" s="4">
        <v>12</v>
      </c>
      <c r="B16" s="31" t="str">
        <f>'12 družstiev Pretek č. 4'!B27</f>
        <v>Žiar nad Hronom           Tubertíny</v>
      </c>
      <c r="C16" s="66">
        <f>'12 družstiev Pretek č. 1'!O27</f>
        <v>17</v>
      </c>
      <c r="D16" s="53">
        <f>'12 družstiev Pretek č. 1'!P27</f>
        <v>125415</v>
      </c>
      <c r="E16" s="54">
        <f>'12 družstiev Pretek č. 1'!Q27</f>
        <v>3</v>
      </c>
      <c r="F16" s="66">
        <f>'12 družstiev Pretek č. 2'!O27</f>
        <v>29</v>
      </c>
      <c r="G16" s="53">
        <f>'12 družstiev Pretek č. 2'!P27</f>
        <v>64640</v>
      </c>
      <c r="H16" s="54">
        <f>'12 družstiev Pretek č. 2'!Q27</f>
        <v>8</v>
      </c>
      <c r="I16" s="55"/>
      <c r="J16" s="56"/>
      <c r="K16" s="57"/>
      <c r="L16" s="58"/>
      <c r="M16" s="56"/>
      <c r="N16" s="59"/>
      <c r="O16" s="60">
        <f t="shared" si="6"/>
        <v>46</v>
      </c>
      <c r="P16" s="61">
        <f t="shared" si="7"/>
        <v>190055</v>
      </c>
      <c r="Q16" s="109">
        <f t="shared" si="1"/>
        <v>4</v>
      </c>
      <c r="R16" s="3"/>
      <c r="S16" s="3"/>
      <c r="V16" s="42">
        <f t="shared" si="2"/>
        <v>4</v>
      </c>
      <c r="W16">
        <f t="shared" si="3"/>
        <v>5</v>
      </c>
      <c r="X16">
        <f t="shared" si="4"/>
        <v>4.0049999999999999</v>
      </c>
      <c r="AA16">
        <f t="shared" si="5"/>
        <v>4</v>
      </c>
    </row>
    <row r="17" spans="1:19" ht="27.75" customHeight="1" x14ac:dyDescent="0.25">
      <c r="A17" s="207" t="s">
        <v>103</v>
      </c>
      <c r="B17" s="208"/>
      <c r="C17" s="208"/>
      <c r="D17" s="208"/>
      <c r="E17" s="208"/>
      <c r="F17" s="208"/>
      <c r="G17" s="208"/>
      <c r="H17" s="208"/>
      <c r="I17" s="208"/>
      <c r="J17" s="208"/>
      <c r="K17" s="208"/>
      <c r="L17" s="208"/>
      <c r="M17" s="208"/>
      <c r="N17" s="208"/>
      <c r="O17" s="208"/>
      <c r="P17" s="208"/>
      <c r="Q17" s="208"/>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10" zoomScale="85" zoomScaleNormal="85" workbookViewId="0">
      <selection activeCell="S19" sqref="S1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51" t="s">
        <v>208</v>
      </c>
      <c r="B1" s="152"/>
      <c r="C1" s="158" t="s">
        <v>209</v>
      </c>
      <c r="D1" s="159"/>
      <c r="E1" s="159"/>
      <c r="F1" s="159"/>
      <c r="G1" s="159"/>
      <c r="H1" s="159"/>
      <c r="I1" s="159"/>
      <c r="J1" s="171" t="s">
        <v>210</v>
      </c>
      <c r="K1" s="172"/>
      <c r="L1" s="172"/>
      <c r="M1" s="172"/>
      <c r="N1" s="171" t="s">
        <v>78</v>
      </c>
      <c r="O1" s="172"/>
      <c r="P1" s="172"/>
      <c r="Q1" s="173"/>
      <c r="T1" s="177" t="s">
        <v>46</v>
      </c>
      <c r="U1" s="178"/>
      <c r="V1" s="179"/>
    </row>
    <row r="2" spans="1:52" ht="20.25" customHeight="1" x14ac:dyDescent="0.2">
      <c r="A2" s="157"/>
      <c r="B2" s="156" t="s">
        <v>18</v>
      </c>
      <c r="C2" s="144" t="s">
        <v>4</v>
      </c>
      <c r="D2" s="145"/>
      <c r="E2" s="146"/>
      <c r="F2" s="144" t="s">
        <v>5</v>
      </c>
      <c r="G2" s="145"/>
      <c r="H2" s="146"/>
      <c r="I2" s="144" t="s">
        <v>6</v>
      </c>
      <c r="J2" s="145"/>
      <c r="K2" s="146"/>
      <c r="L2" s="144" t="s">
        <v>7</v>
      </c>
      <c r="M2" s="145"/>
      <c r="N2" s="145"/>
      <c r="O2" s="141" t="s">
        <v>13</v>
      </c>
      <c r="P2" s="141" t="s">
        <v>14</v>
      </c>
      <c r="Q2" s="160"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57"/>
      <c r="B3" s="156"/>
      <c r="C3" s="147" t="s">
        <v>8</v>
      </c>
      <c r="D3" s="148"/>
      <c r="E3" s="149"/>
      <c r="F3" s="147" t="s">
        <v>8</v>
      </c>
      <c r="G3" s="148"/>
      <c r="H3" s="149"/>
      <c r="I3" s="147" t="s">
        <v>8</v>
      </c>
      <c r="J3" s="148"/>
      <c r="K3" s="149"/>
      <c r="L3" s="147" t="s">
        <v>8</v>
      </c>
      <c r="M3" s="148"/>
      <c r="N3" s="148"/>
      <c r="O3" s="142"/>
      <c r="P3" s="142"/>
      <c r="Q3" s="160"/>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33" t="s">
        <v>106</v>
      </c>
      <c r="C5" s="139" t="s">
        <v>108</v>
      </c>
      <c r="D5" s="140"/>
      <c r="E5" s="72"/>
      <c r="F5" s="139" t="s">
        <v>107</v>
      </c>
      <c r="G5" s="150"/>
      <c r="H5" s="72"/>
      <c r="I5" s="139" t="s">
        <v>109</v>
      </c>
      <c r="J5" s="150"/>
      <c r="K5" s="72"/>
      <c r="L5" s="139" t="s">
        <v>110</v>
      </c>
      <c r="M5" s="150"/>
      <c r="N5" s="72"/>
      <c r="O5" s="163">
        <f>SUM(E6+H6+K6+N6)</f>
        <v>8</v>
      </c>
      <c r="P5" s="165">
        <f>SUM(D6+G6+J6+M6)</f>
        <v>61175</v>
      </c>
      <c r="Q5" s="161">
        <f>AD6</f>
        <v>2</v>
      </c>
      <c r="T5" s="174">
        <f>O5+'12 družstiev Pretek č. 1'!O5+'12 družstiev Pretek č. 2'!O5</f>
        <v>55</v>
      </c>
      <c r="U5" s="165">
        <f>P5+'12 družstiev Pretek č. 1'!P5+'12 družstiev Pretek č. 2'!P5</f>
        <v>248995</v>
      </c>
      <c r="V5" s="161">
        <f>AZ6</f>
        <v>4</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c r="AU5" s="20" t="s">
        <v>49</v>
      </c>
    </row>
    <row r="6" spans="1:52" ht="19.5" customHeight="1" thickBot="1" x14ac:dyDescent="0.25">
      <c r="A6" s="154"/>
      <c r="B6" s="134"/>
      <c r="C6" s="25">
        <v>11</v>
      </c>
      <c r="D6" s="26">
        <v>21290</v>
      </c>
      <c r="E6" s="30">
        <f>IF(ISBLANK(D6),0,IF(ISBLANK(C5),0,IF(E5 = "D",MAX($A$5:$A$28) + 2,AH6)))</f>
        <v>2</v>
      </c>
      <c r="F6" s="25">
        <v>8</v>
      </c>
      <c r="G6" s="26">
        <v>16420</v>
      </c>
      <c r="H6" s="30">
        <f>IF(ISBLANK(G6),0,IF(ISBLANK(F5),0,IF(H5 = "D",MAX($A$5:$A$28) + 2,AL6)))</f>
        <v>2</v>
      </c>
      <c r="I6" s="25">
        <v>5</v>
      </c>
      <c r="J6" s="26">
        <v>10860</v>
      </c>
      <c r="K6" s="30">
        <f>IF(ISBLANK(J6),0,IF(ISBLANK(I5),0,IF(K5 = "D",MAX($A$5:$A$28) + 2,AP6)))</f>
        <v>1</v>
      </c>
      <c r="L6" s="25">
        <v>9</v>
      </c>
      <c r="M6" s="26">
        <v>12605</v>
      </c>
      <c r="N6" s="30">
        <f>IF(ISBLANK(M6),0,IF(ISBLANK(L5),0,IF(N5 = "D",MAX($A$5:$A$28) + 2,AT6)))</f>
        <v>3</v>
      </c>
      <c r="O6" s="164"/>
      <c r="P6" s="166"/>
      <c r="Q6" s="162"/>
      <c r="T6" s="216"/>
      <c r="U6" s="166"/>
      <c r="V6" s="162"/>
      <c r="Y6" s="12">
        <f>O5</f>
        <v>8</v>
      </c>
      <c r="Z6" s="13">
        <f>P5</f>
        <v>61175</v>
      </c>
      <c r="AA6" s="8">
        <f>RANK(Y6,$Y$6:$Y$17,1)</f>
        <v>2</v>
      </c>
      <c r="AB6" s="8">
        <f>RANK(Z6,$Z$6:$Z$17,0)</f>
        <v>2</v>
      </c>
      <c r="AC6" s="8">
        <f>AA6+AB6*0.00001</f>
        <v>2.0000200000000001</v>
      </c>
      <c r="AD6" s="22">
        <f>RANK(AC6,$AC$6:$AC$17,1)</f>
        <v>2</v>
      </c>
      <c r="AE6" s="17">
        <f>D6</f>
        <v>21290</v>
      </c>
      <c r="AF6" s="18">
        <f>IF(AE6=0,MAX($A$5:$A$28) +1,IF(D5="d",MAX($A$5:$A$28) +2,RANK(AE6,$AE$6:$AE$17,0)))</f>
        <v>2</v>
      </c>
      <c r="AG6" s="8">
        <f t="shared" ref="AG6:AG17" si="0">COUNTIF($AF$6:$AF$17,AF6)</f>
        <v>1</v>
      </c>
      <c r="AH6" s="21">
        <f>IF(AE6=0,"MAX($A$5:$A$28) +1",IF(AG6 &gt; 1,IF(MOD(AG6,2) = 0,(AF6*AG6+AG6-1)/AG6,(AF6*AG6+AG6)/AG6),IF(AG6=1,AF6,(AF6*AG6+AG6-1)/AG6)))</f>
        <v>2</v>
      </c>
      <c r="AI6" s="17">
        <f>G6</f>
        <v>16420</v>
      </c>
      <c r="AJ6">
        <f>IF(AI6=0,MAX($A$5:$A$28) +1,IF(G5="d",MAX($A$5:$A$28) +2,RANK(AI6,$AI$6:$AI$17,0)))</f>
        <v>2</v>
      </c>
      <c r="AK6" s="8">
        <f t="shared" ref="AK6:AK17" si="1">COUNTIF($AJ$6:$AJ$17,AJ6)</f>
        <v>1</v>
      </c>
      <c r="AL6" s="21">
        <f>IF(AI6=0,MAX($A$5:$A$28) +1,IF(AK6 &gt; 1,IF(MOD(AK6,2) = 0,(AJ6*AK6+AK6-1)/AK6,(AJ6*AK6+AK6)/AK6),IF(AK6=1,AJ6,(AJ6*AK6+AK6-1)/AK6)))</f>
        <v>2</v>
      </c>
      <c r="AM6" s="17">
        <f>J6</f>
        <v>10860</v>
      </c>
      <c r="AN6" s="18">
        <f>IF(AM6=0,MAX($A$5:$A$28) +1,IF(J5="d",MAX($A$5:$A$28) +2,RANK(AM6,$AM$6:$AM$17,0)))</f>
        <v>1</v>
      </c>
      <c r="AO6" s="8">
        <f>COUNTIF($AN$6:$AN$17,AN6)</f>
        <v>1</v>
      </c>
      <c r="AP6" s="21">
        <f>IF(AM6=0,MAX($A$5:$A$28) +1,IF(AO6 &gt; 1,IF(MOD(AO6,2) = 0,(AN6*AO6+AO6-1)/AO6,(AN6*AO6+AO6)/AO6),IF(AO6=1,AN6,(AN6*AO6+AO6-1)/AO6)))</f>
        <v>1</v>
      </c>
      <c r="AQ6" s="17">
        <f>M6</f>
        <v>12605</v>
      </c>
      <c r="AR6" s="18">
        <f>IF(AQ6=0,MAX($A$5:$A$28) +1,IF(M5="d",MAX($A$5:$A$28) +2,RANK(AQ6,$AQ$6:$AQ$17,0)))</f>
        <v>3</v>
      </c>
      <c r="AS6" s="8">
        <f>COUNTIF($AR$6:$AR$17,AR6)</f>
        <v>1</v>
      </c>
      <c r="AT6" s="21">
        <f>IF(AQ6=0,MAX($A$5:$A$28) +1,IF(AS6 &gt; 1,IF(MOD(AS6,2) = 0,(AR6*AS6+AS6-1)/AS6,(AR6*AS6+AS6)/AS6),IF(AS6=1,AR6,(AR6*AS6+AS6-1)/AS6)))</f>
        <v>3</v>
      </c>
      <c r="AU6" s="11">
        <f>T5</f>
        <v>55</v>
      </c>
      <c r="AV6" s="11">
        <f>U5</f>
        <v>248995</v>
      </c>
      <c r="AW6">
        <f>RANK(AU6,$AU$6:$AU$17,1)</f>
        <v>3</v>
      </c>
      <c r="AX6">
        <f>RANK(AV6,$AV$6:$AV$17,0)</f>
        <v>3</v>
      </c>
      <c r="AY6">
        <f>AW6+AX6*0.00001</f>
        <v>3.0000300000000002</v>
      </c>
      <c r="AZ6">
        <f>RANK(AY6,$AY$6:$AY$17,1)</f>
        <v>4</v>
      </c>
    </row>
    <row r="7" spans="1:52" ht="19.5" customHeight="1" x14ac:dyDescent="0.2">
      <c r="A7" s="153">
        <v>2</v>
      </c>
      <c r="B7" s="133" t="s">
        <v>113</v>
      </c>
      <c r="C7" s="139" t="s">
        <v>118</v>
      </c>
      <c r="D7" s="140"/>
      <c r="E7" s="72"/>
      <c r="F7" s="139" t="s">
        <v>114</v>
      </c>
      <c r="G7" s="140"/>
      <c r="H7" s="72"/>
      <c r="I7" s="139" t="s">
        <v>116</v>
      </c>
      <c r="J7" s="140"/>
      <c r="K7" s="72"/>
      <c r="L7" s="139" t="s">
        <v>117</v>
      </c>
      <c r="M7" s="140"/>
      <c r="N7" s="72"/>
      <c r="O7" s="163">
        <f>SUM(E8+H8+K8+N8)</f>
        <v>22</v>
      </c>
      <c r="P7" s="165">
        <f>SUM(D8+G8+J8+M8)</f>
        <v>28560</v>
      </c>
      <c r="Q7" s="161">
        <f>AD7</f>
        <v>4</v>
      </c>
      <c r="T7" s="174">
        <f>O7+'12 družstiev Pretek č. 1'!O7+'12 družstiev Pretek č. 2'!O7</f>
        <v>69</v>
      </c>
      <c r="U7" s="165">
        <f>P7+'12 družstiev Pretek č. 1'!P7+'12 družstiev Pretek č. 2'!P7</f>
        <v>223150</v>
      </c>
      <c r="V7" s="161">
        <f>AZ7</f>
        <v>5</v>
      </c>
      <c r="Y7" s="12">
        <f>O7</f>
        <v>22</v>
      </c>
      <c r="Z7" s="13">
        <f>P7</f>
        <v>28560</v>
      </c>
      <c r="AA7" s="8">
        <f t="shared" ref="AA7:AA17" si="2">RANK(Y7,$Y$6:$Y$17,1)</f>
        <v>4</v>
      </c>
      <c r="AB7" s="8">
        <f t="shared" ref="AB7:AB17" si="3">RANK(Z7,$Z$6:$Z$17,0)</f>
        <v>5</v>
      </c>
      <c r="AC7" s="8">
        <f t="shared" ref="AC7:AC17" si="4">AA7+AB7*0.00001</f>
        <v>4.0000499999999999</v>
      </c>
      <c r="AD7" s="22">
        <f t="shared" ref="AD7:AD17" si="5">RANK(AC7,$AC$6:$AC$17,1)</f>
        <v>4</v>
      </c>
      <c r="AE7" s="17">
        <f>D8</f>
        <v>9635</v>
      </c>
      <c r="AF7" s="18">
        <f t="shared" ref="AF7:AF17" si="6">IF(AE7=0,MAX($A$5:$A$28) +1,IF(D6="d",MAX($A$5:$A$28) +2,RANK(AE7,$AE$6:$AE$17,0)))</f>
        <v>7</v>
      </c>
      <c r="AG7" s="8">
        <f t="shared" si="0"/>
        <v>1</v>
      </c>
      <c r="AH7" s="21">
        <f t="shared" ref="AH7:AH8" si="7">IF(AE7=0,MAX($A$5:$A$28) +1,IF(AG7 &gt; 1,IF(MOD(AG7,2) = 0,(AF7*AG7+AG7-1)/AG7,(AF7*AG7+AG7)/AG7),IF(AG7=1,AF7,(AF7*AG7+AG7-1)/AG7)))</f>
        <v>7</v>
      </c>
      <c r="AI7" s="17">
        <f>G8</f>
        <v>11250</v>
      </c>
      <c r="AJ7">
        <f t="shared" ref="AJ7:AJ17" si="8">IF(AI7=0,MAX($A$5:$A$28) +1,IF(G6="d",MAX($A$5:$A$28) +2,RANK(AI7,$AI$6:$AI$17,0)))</f>
        <v>3</v>
      </c>
      <c r="AK7" s="8">
        <f t="shared" si="1"/>
        <v>1</v>
      </c>
      <c r="AL7" s="21">
        <f t="shared" ref="AL7:AL17" si="9">IF(AI7=0,MAX($A$5:$A$28) +1,IF(AK7 &gt; 1,IF(MOD(AK7,2) = 0,(AJ7*AK7+AK7-1)/AK7,(AJ7*AK7+AK7)/AK7),IF(AK7=1,AJ7,(AJ7*AK7+AK7-1)/AK7)))</f>
        <v>3</v>
      </c>
      <c r="AM7" s="17">
        <f>J8</f>
        <v>3110</v>
      </c>
      <c r="AN7" s="18">
        <f t="shared" ref="AN7:AN17" si="10">IF(AM7=0,MAX($A$5:$A$28) +1,IF(J6="d",MAX($A$5:$A$28) +2,RANK(AM7,$AM$6:$AM$17,0)))</f>
        <v>5</v>
      </c>
      <c r="AO7" s="8">
        <f t="shared" ref="AO7:AO17" si="11">COUNTIF($AN$6:$AN$17,AN7)</f>
        <v>1</v>
      </c>
      <c r="AP7" s="21">
        <f t="shared" ref="AP7:AP17" si="12">IF(AM7=0,MAX($A$5:$A$28) +1,IF(AO7 &gt; 1,IF(MOD(AO7,2) = 0,(AN7*AO7+AO7-1)/AO7,(AN7*AO7+AO7)/AO7),IF(AO7=1,AN7,(AN7*AO7+AO7-1)/AO7)))</f>
        <v>5</v>
      </c>
      <c r="AQ7" s="17">
        <f>M8</f>
        <v>4565</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69</v>
      </c>
      <c r="AV7" s="11">
        <f>U7</f>
        <v>223150</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34"/>
      <c r="C8" s="25">
        <v>2</v>
      </c>
      <c r="D8" s="26">
        <v>9635</v>
      </c>
      <c r="E8" s="30">
        <f>IF(ISBLANK(D8),0,IF(ISBLANK(C7),0,IF(E7 = "D",MAX($A$5:$A$28) + 2,AH7)))</f>
        <v>7</v>
      </c>
      <c r="F8" s="25">
        <v>4</v>
      </c>
      <c r="G8" s="26">
        <v>11250</v>
      </c>
      <c r="H8" s="30">
        <f>IF(ISBLANK(G8),0,IF(ISBLANK(F7),0,IF(H7 = "D",MAX($A$5:$A$28) + 2,AL7)))</f>
        <v>3</v>
      </c>
      <c r="I8" s="25">
        <v>10</v>
      </c>
      <c r="J8" s="26">
        <v>3110</v>
      </c>
      <c r="K8" s="30">
        <f>IF(ISBLANK(J8),0,IF(ISBLANK(I7),0,IF(K7 = "D",MAX($A$5:$A$28) + 2,AP7)))</f>
        <v>5</v>
      </c>
      <c r="L8" s="25">
        <v>3</v>
      </c>
      <c r="M8" s="26">
        <v>4565</v>
      </c>
      <c r="N8" s="30">
        <f>IF(ISBLANK(M8),0,IF(ISBLANK(L7),0,IF(N7 = "D",MAX($A$5:$A$28) + 2,AT7)))</f>
        <v>7</v>
      </c>
      <c r="O8" s="164"/>
      <c r="P8" s="166"/>
      <c r="Q8" s="162"/>
      <c r="T8" s="216"/>
      <c r="U8" s="166"/>
      <c r="V8" s="162"/>
      <c r="Y8" s="12">
        <f>O9</f>
        <v>32</v>
      </c>
      <c r="Z8" s="13">
        <f>P9</f>
        <v>14800</v>
      </c>
      <c r="AA8" s="8">
        <f t="shared" si="2"/>
        <v>8</v>
      </c>
      <c r="AB8" s="8">
        <f t="shared" si="3"/>
        <v>9</v>
      </c>
      <c r="AC8" s="8">
        <f t="shared" si="4"/>
        <v>8.0000900000000001</v>
      </c>
      <c r="AD8" s="22">
        <f t="shared" si="5"/>
        <v>8</v>
      </c>
      <c r="AE8" s="17">
        <f>D10</f>
        <v>3335</v>
      </c>
      <c r="AF8" s="18">
        <f t="shared" si="6"/>
        <v>10</v>
      </c>
      <c r="AG8" s="8">
        <f t="shared" si="0"/>
        <v>1</v>
      </c>
      <c r="AH8" s="21">
        <f t="shared" si="7"/>
        <v>10</v>
      </c>
      <c r="AI8" s="17">
        <f>G10</f>
        <v>8005</v>
      </c>
      <c r="AJ8">
        <f t="shared" si="8"/>
        <v>5</v>
      </c>
      <c r="AK8" s="8">
        <f t="shared" si="1"/>
        <v>1</v>
      </c>
      <c r="AL8" s="21">
        <f t="shared" si="9"/>
        <v>5</v>
      </c>
      <c r="AM8" s="17">
        <f>J10</f>
        <v>2275</v>
      </c>
      <c r="AN8" s="18">
        <f t="shared" si="10"/>
        <v>7</v>
      </c>
      <c r="AO8" s="8">
        <f t="shared" si="11"/>
        <v>1</v>
      </c>
      <c r="AP8" s="21">
        <f t="shared" si="12"/>
        <v>7</v>
      </c>
      <c r="AQ8" s="17">
        <f>M10</f>
        <v>1185</v>
      </c>
      <c r="AR8" s="18">
        <f t="shared" si="13"/>
        <v>10</v>
      </c>
      <c r="AS8" s="8">
        <f t="shared" si="14"/>
        <v>1</v>
      </c>
      <c r="AT8" s="21">
        <f t="shared" si="15"/>
        <v>10</v>
      </c>
      <c r="AU8" s="11">
        <f>T9</f>
        <v>110</v>
      </c>
      <c r="AV8" s="11">
        <f>U9</f>
        <v>136930</v>
      </c>
      <c r="AW8">
        <f t="shared" si="16"/>
        <v>11</v>
      </c>
      <c r="AX8">
        <f t="shared" si="17"/>
        <v>12</v>
      </c>
      <c r="AY8">
        <f t="shared" si="18"/>
        <v>11.000120000000001</v>
      </c>
      <c r="AZ8">
        <f t="shared" si="19"/>
        <v>11</v>
      </c>
    </row>
    <row r="9" spans="1:52" ht="19.5" customHeight="1" x14ac:dyDescent="0.2">
      <c r="A9" s="155">
        <v>3</v>
      </c>
      <c r="B9" s="137" t="s">
        <v>121</v>
      </c>
      <c r="C9" s="139" t="s">
        <v>124</v>
      </c>
      <c r="D9" s="140"/>
      <c r="E9" s="72"/>
      <c r="F9" s="139" t="s">
        <v>126</v>
      </c>
      <c r="G9" s="140"/>
      <c r="H9" s="72"/>
      <c r="I9" s="139" t="s">
        <v>122</v>
      </c>
      <c r="J9" s="140"/>
      <c r="K9" s="72"/>
      <c r="L9" s="139" t="s">
        <v>127</v>
      </c>
      <c r="M9" s="140"/>
      <c r="N9" s="72"/>
      <c r="O9" s="163">
        <f>SUM(E10+H10+K10+N10)</f>
        <v>32</v>
      </c>
      <c r="P9" s="165">
        <f>SUM(D10+G10+J10+M10)</f>
        <v>14800</v>
      </c>
      <c r="Q9" s="161">
        <f>AD8</f>
        <v>8</v>
      </c>
      <c r="T9" s="174">
        <f>O9+'12 družstiev Pretek č. 1'!O9+'12 družstiev Pretek č. 2'!O9</f>
        <v>110</v>
      </c>
      <c r="U9" s="165">
        <f>P9+'12 družstiev Pretek č. 1'!P9+'12 družstiev Pretek č. 2'!P9</f>
        <v>136930</v>
      </c>
      <c r="V9" s="161">
        <f>AZ8</f>
        <v>11</v>
      </c>
      <c r="Y9" s="12">
        <f>O11</f>
        <v>39</v>
      </c>
      <c r="Z9" s="13">
        <f>P11</f>
        <v>9125</v>
      </c>
      <c r="AA9" s="8">
        <f t="shared" si="2"/>
        <v>10</v>
      </c>
      <c r="AB9" s="8">
        <f t="shared" si="3"/>
        <v>12</v>
      </c>
      <c r="AC9" s="8">
        <f t="shared" si="4"/>
        <v>10.000120000000001</v>
      </c>
      <c r="AD9" s="22">
        <f t="shared" si="5"/>
        <v>10</v>
      </c>
      <c r="AE9" s="17">
        <f>D12</f>
        <v>3645</v>
      </c>
      <c r="AF9" s="18">
        <f t="shared" si="6"/>
        <v>9</v>
      </c>
      <c r="AG9" s="8">
        <f t="shared" si="0"/>
        <v>1</v>
      </c>
      <c r="AH9" s="21">
        <f>IF(AE9=0,MAX($A$5:$A$28) +1,IF(AG9 &gt; 1,IF(MOD(AG9,2) = 0,(AF9*AG9+AG9-1)/AG9,(AF9*AG9+AG9)/AG9),IF(AG9=1,AF9,(AF9*AG9+AG9-1)/AG9)))</f>
        <v>9</v>
      </c>
      <c r="AI9" s="17">
        <f>G12</f>
        <v>1870</v>
      </c>
      <c r="AJ9">
        <f t="shared" si="8"/>
        <v>12</v>
      </c>
      <c r="AK9" s="8">
        <f t="shared" si="1"/>
        <v>1</v>
      </c>
      <c r="AL9" s="21">
        <f t="shared" si="9"/>
        <v>12</v>
      </c>
      <c r="AM9" s="17">
        <f>J12</f>
        <v>1110</v>
      </c>
      <c r="AN9" s="18">
        <f t="shared" si="10"/>
        <v>10</v>
      </c>
      <c r="AO9" s="8">
        <f t="shared" si="11"/>
        <v>1</v>
      </c>
      <c r="AP9" s="21">
        <f t="shared" si="12"/>
        <v>10</v>
      </c>
      <c r="AQ9" s="17">
        <f>M12</f>
        <v>2500</v>
      </c>
      <c r="AR9" s="18">
        <f t="shared" si="13"/>
        <v>8</v>
      </c>
      <c r="AS9" s="8">
        <f t="shared" si="14"/>
        <v>1</v>
      </c>
      <c r="AT9" s="21">
        <f t="shared" si="15"/>
        <v>8</v>
      </c>
      <c r="AU9" s="11">
        <f>T11</f>
        <v>87</v>
      </c>
      <c r="AV9" s="11">
        <f>U11</f>
        <v>197070</v>
      </c>
      <c r="AW9">
        <f t="shared" si="16"/>
        <v>8</v>
      </c>
      <c r="AX9">
        <f t="shared" si="17"/>
        <v>7</v>
      </c>
      <c r="AY9">
        <f t="shared" si="18"/>
        <v>8.0000699999999991</v>
      </c>
      <c r="AZ9">
        <f t="shared" si="19"/>
        <v>8</v>
      </c>
    </row>
    <row r="10" spans="1:52" ht="19.5" customHeight="1" thickBot="1" x14ac:dyDescent="0.25">
      <c r="A10" s="155"/>
      <c r="B10" s="138"/>
      <c r="C10" s="25">
        <v>12</v>
      </c>
      <c r="D10" s="26">
        <v>3335</v>
      </c>
      <c r="E10" s="30">
        <f>IF(ISBLANK(D10),0,IF(ISBLANK(C9),0,IF(E9 = "D",MAX($A$5:$A$28) + 2,AH8)))</f>
        <v>10</v>
      </c>
      <c r="F10" s="25">
        <v>7</v>
      </c>
      <c r="G10" s="26">
        <v>8005</v>
      </c>
      <c r="H10" s="30">
        <f>IF(ISBLANK(G10),0,IF(ISBLANK(F9),0,IF(H9 = "D",MAX($A$5:$A$28) + 2,AL8)))</f>
        <v>5</v>
      </c>
      <c r="I10" s="25">
        <v>8</v>
      </c>
      <c r="J10" s="26">
        <v>2275</v>
      </c>
      <c r="K10" s="30">
        <f>IF(ISBLANK(J10),0,IF(ISBLANK(I9),0,IF(K9 = "D",MAX($A$5:$A$28) + 2,AP8)))</f>
        <v>7</v>
      </c>
      <c r="L10" s="25">
        <v>7</v>
      </c>
      <c r="M10" s="26">
        <v>1185</v>
      </c>
      <c r="N10" s="30">
        <f>IF(ISBLANK(M10),0,IF(ISBLANK(L9),0,IF(N9 = "D",MAX($A$5:$A$28) + 2,AT8)))</f>
        <v>10</v>
      </c>
      <c r="O10" s="164"/>
      <c r="P10" s="166"/>
      <c r="Q10" s="162"/>
      <c r="T10" s="216"/>
      <c r="U10" s="166"/>
      <c r="V10" s="162"/>
      <c r="Y10" s="12">
        <f>O13</f>
        <v>5</v>
      </c>
      <c r="Z10" s="13">
        <f>P13</f>
        <v>79875</v>
      </c>
      <c r="AA10" s="8">
        <f t="shared" si="2"/>
        <v>1</v>
      </c>
      <c r="AB10" s="8">
        <f t="shared" si="3"/>
        <v>1</v>
      </c>
      <c r="AC10" s="8">
        <f t="shared" si="4"/>
        <v>1.0000100000000001</v>
      </c>
      <c r="AD10" s="22">
        <f t="shared" si="5"/>
        <v>1</v>
      </c>
      <c r="AE10" s="17">
        <f>D14</f>
        <v>23120</v>
      </c>
      <c r="AF10" s="18">
        <f t="shared" si="6"/>
        <v>1</v>
      </c>
      <c r="AG10" s="8">
        <f t="shared" si="0"/>
        <v>1</v>
      </c>
      <c r="AH10" s="21">
        <f t="shared" ref="AH10:AH17" si="20">IF(AE10=0,"MAX($A$5:$A$28) +1",IF(AG10 &gt; 1,IF(MOD(AG10,2) = 0,(AF10*AG10+AG10-1)/AG10,(AF10*AG10+AG10)/AG10),IF(AG10=1,AF10,(AF10*AG10+AG10-1)/AG10)))</f>
        <v>1</v>
      </c>
      <c r="AI10" s="17">
        <f>G14</f>
        <v>20035</v>
      </c>
      <c r="AJ10">
        <f t="shared" si="8"/>
        <v>1</v>
      </c>
      <c r="AK10" s="8">
        <f t="shared" si="1"/>
        <v>1</v>
      </c>
      <c r="AL10" s="21">
        <f t="shared" si="9"/>
        <v>1</v>
      </c>
      <c r="AM10" s="17">
        <f>J14</f>
        <v>9110</v>
      </c>
      <c r="AN10" s="18">
        <f t="shared" si="10"/>
        <v>2</v>
      </c>
      <c r="AO10" s="8">
        <f t="shared" si="11"/>
        <v>1</v>
      </c>
      <c r="AP10" s="21">
        <f t="shared" si="12"/>
        <v>2</v>
      </c>
      <c r="AQ10" s="17">
        <f>M14</f>
        <v>27610</v>
      </c>
      <c r="AR10" s="18">
        <f t="shared" si="13"/>
        <v>1</v>
      </c>
      <c r="AS10" s="8">
        <f t="shared" si="14"/>
        <v>1</v>
      </c>
      <c r="AT10" s="21">
        <f t="shared" si="15"/>
        <v>1</v>
      </c>
      <c r="AU10" s="11">
        <f>T13</f>
        <v>37</v>
      </c>
      <c r="AV10" s="11">
        <f>U13</f>
        <v>298795</v>
      </c>
      <c r="AW10">
        <f t="shared" si="16"/>
        <v>1</v>
      </c>
      <c r="AX10">
        <f t="shared" si="17"/>
        <v>1</v>
      </c>
      <c r="AY10">
        <f t="shared" si="18"/>
        <v>1.0000100000000001</v>
      </c>
      <c r="AZ10">
        <f t="shared" si="19"/>
        <v>1</v>
      </c>
    </row>
    <row r="11" spans="1:52" ht="19.5" customHeight="1" x14ac:dyDescent="0.2">
      <c r="A11" s="153">
        <v>4</v>
      </c>
      <c r="B11" s="133" t="s">
        <v>129</v>
      </c>
      <c r="C11" s="139" t="s">
        <v>130</v>
      </c>
      <c r="D11" s="140"/>
      <c r="E11" s="72"/>
      <c r="F11" s="139" t="s">
        <v>131</v>
      </c>
      <c r="G11" s="140"/>
      <c r="H11" s="72"/>
      <c r="I11" s="139" t="s">
        <v>136</v>
      </c>
      <c r="J11" s="140"/>
      <c r="K11" s="72"/>
      <c r="L11" s="139" t="s">
        <v>133</v>
      </c>
      <c r="M11" s="140"/>
      <c r="N11" s="72"/>
      <c r="O11" s="163">
        <f>SUM(E12+H12+K12+N12)</f>
        <v>39</v>
      </c>
      <c r="P11" s="165">
        <f>SUM(D12+G12+J12+M12)</f>
        <v>9125</v>
      </c>
      <c r="Q11" s="161">
        <f>AD9</f>
        <v>10</v>
      </c>
      <c r="T11" s="174">
        <f>O11+'12 družstiev Pretek č. 1'!O11+'12 družstiev Pretek č. 2'!O11</f>
        <v>87</v>
      </c>
      <c r="U11" s="165">
        <f>P11+'12 družstiev Pretek č. 1'!P11+'12 družstiev Pretek č. 2'!P11</f>
        <v>197070</v>
      </c>
      <c r="V11" s="161">
        <f>AZ9</f>
        <v>8</v>
      </c>
      <c r="Y11" s="12">
        <f>O15</f>
        <v>26</v>
      </c>
      <c r="Z11" s="13">
        <f>P15</f>
        <v>25530</v>
      </c>
      <c r="AA11" s="8">
        <f t="shared" si="2"/>
        <v>7</v>
      </c>
      <c r="AB11" s="8">
        <f t="shared" si="3"/>
        <v>7</v>
      </c>
      <c r="AC11" s="8">
        <f t="shared" si="4"/>
        <v>7.00007</v>
      </c>
      <c r="AD11" s="22">
        <f t="shared" si="5"/>
        <v>7</v>
      </c>
      <c r="AE11" s="17">
        <f>D16</f>
        <v>10595</v>
      </c>
      <c r="AF11" s="18">
        <f t="shared" si="6"/>
        <v>6</v>
      </c>
      <c r="AG11" s="8">
        <f t="shared" si="0"/>
        <v>1</v>
      </c>
      <c r="AH11" s="21">
        <f t="shared" si="20"/>
        <v>6</v>
      </c>
      <c r="AI11" s="17">
        <f>G16</f>
        <v>7780</v>
      </c>
      <c r="AJ11">
        <f t="shared" si="8"/>
        <v>6</v>
      </c>
      <c r="AK11" s="8">
        <f t="shared" si="1"/>
        <v>1</v>
      </c>
      <c r="AL11" s="21">
        <f t="shared" si="9"/>
        <v>6</v>
      </c>
      <c r="AM11" s="17">
        <f>J16</f>
        <v>1930</v>
      </c>
      <c r="AN11" s="18">
        <f t="shared" si="10"/>
        <v>8</v>
      </c>
      <c r="AO11" s="8">
        <f t="shared" si="11"/>
        <v>1</v>
      </c>
      <c r="AP11" s="21">
        <f t="shared" si="12"/>
        <v>8</v>
      </c>
      <c r="AQ11" s="17">
        <f>M16</f>
        <v>5225</v>
      </c>
      <c r="AR11" s="18">
        <f t="shared" si="13"/>
        <v>6</v>
      </c>
      <c r="AS11" s="8">
        <f t="shared" si="14"/>
        <v>1</v>
      </c>
      <c r="AT11" s="21">
        <f t="shared" si="15"/>
        <v>6</v>
      </c>
      <c r="AU11" s="11">
        <f>T15</f>
        <v>55</v>
      </c>
      <c r="AV11" s="11">
        <f>U15</f>
        <v>257435</v>
      </c>
      <c r="AW11">
        <f t="shared" si="16"/>
        <v>3</v>
      </c>
      <c r="AX11">
        <f t="shared" si="17"/>
        <v>2</v>
      </c>
      <c r="AY11">
        <f t="shared" si="18"/>
        <v>3.0000200000000001</v>
      </c>
      <c r="AZ11">
        <f t="shared" si="19"/>
        <v>3</v>
      </c>
    </row>
    <row r="12" spans="1:52" ht="19.5" customHeight="1" thickBot="1" x14ac:dyDescent="0.25">
      <c r="A12" s="154"/>
      <c r="B12" s="134"/>
      <c r="C12" s="25">
        <v>9</v>
      </c>
      <c r="D12" s="26">
        <v>3645</v>
      </c>
      <c r="E12" s="30">
        <f>IF(ISBLANK(D12),0,IF(ISBLANK(C11),0,IF(E11 = "D",MAX($A$5:$A$28) + 2,AH9)))</f>
        <v>9</v>
      </c>
      <c r="F12" s="25">
        <v>10</v>
      </c>
      <c r="G12" s="26">
        <v>1870</v>
      </c>
      <c r="H12" s="30">
        <f>IF(ISBLANK(G12),0,IF(ISBLANK(F11),0,IF(H11 = "D",MAX($A$5:$A$28) + 2,AL9)))</f>
        <v>12</v>
      </c>
      <c r="I12" s="25">
        <v>4</v>
      </c>
      <c r="J12" s="26">
        <v>1110</v>
      </c>
      <c r="K12" s="30">
        <f>IF(ISBLANK(J12),0,IF(ISBLANK(I11),0,IF(K11 = "D",MAX($A$5:$A$28) + 2,AP9)))</f>
        <v>10</v>
      </c>
      <c r="L12" s="25">
        <v>6</v>
      </c>
      <c r="M12" s="26">
        <v>2500</v>
      </c>
      <c r="N12" s="30">
        <f>IF(ISBLANK(M12),0,IF(ISBLANK(L11),0,IF(N11 = "D",MAX($A$5:$A$28) + 2,AT9)))</f>
        <v>8</v>
      </c>
      <c r="O12" s="164"/>
      <c r="P12" s="166"/>
      <c r="Q12" s="162"/>
      <c r="T12" s="216"/>
      <c r="U12" s="166"/>
      <c r="V12" s="162"/>
      <c r="W12" s="20"/>
      <c r="Y12" s="12">
        <f>O17</f>
        <v>15</v>
      </c>
      <c r="Z12" s="13">
        <f>P17</f>
        <v>37620</v>
      </c>
      <c r="AA12" s="8">
        <f t="shared" si="2"/>
        <v>3</v>
      </c>
      <c r="AB12" s="8">
        <f t="shared" si="3"/>
        <v>3</v>
      </c>
      <c r="AC12" s="8">
        <f t="shared" si="4"/>
        <v>3.0000300000000002</v>
      </c>
      <c r="AD12" s="22">
        <f t="shared" si="5"/>
        <v>3</v>
      </c>
      <c r="AE12" s="17">
        <f>D18</f>
        <v>12680</v>
      </c>
      <c r="AF12" s="18">
        <f t="shared" si="6"/>
        <v>3</v>
      </c>
      <c r="AG12" s="8">
        <f t="shared" si="0"/>
        <v>1</v>
      </c>
      <c r="AH12" s="21">
        <f t="shared" si="20"/>
        <v>3</v>
      </c>
      <c r="AI12" s="17">
        <f>G18</f>
        <v>9640</v>
      </c>
      <c r="AJ12">
        <f t="shared" si="8"/>
        <v>4</v>
      </c>
      <c r="AK12" s="8">
        <f t="shared" si="1"/>
        <v>1</v>
      </c>
      <c r="AL12" s="21">
        <f t="shared" si="9"/>
        <v>4</v>
      </c>
      <c r="AM12" s="17">
        <f>J18</f>
        <v>4500</v>
      </c>
      <c r="AN12" s="18">
        <f t="shared" si="10"/>
        <v>3</v>
      </c>
      <c r="AO12" s="8">
        <f t="shared" si="11"/>
        <v>1</v>
      </c>
      <c r="AP12" s="21">
        <f t="shared" si="12"/>
        <v>3</v>
      </c>
      <c r="AQ12" s="17">
        <f>M18</f>
        <v>10800</v>
      </c>
      <c r="AR12" s="18">
        <f t="shared" si="13"/>
        <v>5</v>
      </c>
      <c r="AS12" s="8">
        <f t="shared" si="14"/>
        <v>1</v>
      </c>
      <c r="AT12" s="21">
        <f t="shared" si="15"/>
        <v>5</v>
      </c>
      <c r="AU12" s="11">
        <f>T17</f>
        <v>47</v>
      </c>
      <c r="AV12" s="11">
        <f>U17</f>
        <v>242810</v>
      </c>
      <c r="AW12">
        <f t="shared" si="16"/>
        <v>2</v>
      </c>
      <c r="AX12">
        <f t="shared" si="17"/>
        <v>4</v>
      </c>
      <c r="AY12">
        <f t="shared" si="18"/>
        <v>2.0000399999999998</v>
      </c>
      <c r="AZ12">
        <f t="shared" si="19"/>
        <v>2</v>
      </c>
    </row>
    <row r="13" spans="1:52" ht="19.5" customHeight="1" x14ac:dyDescent="0.2">
      <c r="A13" s="155">
        <v>5</v>
      </c>
      <c r="B13" s="133" t="s">
        <v>137</v>
      </c>
      <c r="C13" s="139" t="s">
        <v>139</v>
      </c>
      <c r="D13" s="140"/>
      <c r="E13" s="72"/>
      <c r="F13" s="139" t="s">
        <v>140</v>
      </c>
      <c r="G13" s="140"/>
      <c r="H13" s="72"/>
      <c r="I13" s="139" t="s">
        <v>143</v>
      </c>
      <c r="J13" s="140"/>
      <c r="K13" s="72"/>
      <c r="L13" s="139" t="s">
        <v>138</v>
      </c>
      <c r="M13" s="140"/>
      <c r="N13" s="72"/>
      <c r="O13" s="163">
        <f>SUM(E14+H14+K14+N14)</f>
        <v>5</v>
      </c>
      <c r="P13" s="165">
        <f>SUM(D14+G14+J14+M14)</f>
        <v>79875</v>
      </c>
      <c r="Q13" s="161">
        <f>AD10</f>
        <v>1</v>
      </c>
      <c r="T13" s="174">
        <f>O13+'12 družstiev Pretek č. 1'!O13+'12 družstiev Pretek č. 2'!O13</f>
        <v>37</v>
      </c>
      <c r="U13" s="165">
        <f>P13+'12 družstiev Pretek č. 1'!P13+'12 družstiev Pretek č. 2'!P13</f>
        <v>298795</v>
      </c>
      <c r="V13" s="161">
        <f>AZ10</f>
        <v>1</v>
      </c>
      <c r="W13" s="20"/>
      <c r="Y13" s="12">
        <f>O19</f>
        <v>40</v>
      </c>
      <c r="Z13" s="13">
        <f>P19</f>
        <v>9705</v>
      </c>
      <c r="AA13" s="8">
        <f t="shared" si="2"/>
        <v>11</v>
      </c>
      <c r="AB13" s="8">
        <f t="shared" si="3"/>
        <v>10</v>
      </c>
      <c r="AC13" s="8">
        <f t="shared" si="4"/>
        <v>11.0001</v>
      </c>
      <c r="AD13" s="22">
        <f t="shared" si="5"/>
        <v>11</v>
      </c>
      <c r="AE13" s="17">
        <f>D20</f>
        <v>2625</v>
      </c>
      <c r="AF13" s="18">
        <f t="shared" si="6"/>
        <v>12</v>
      </c>
      <c r="AG13" s="8">
        <f t="shared" si="0"/>
        <v>1</v>
      </c>
      <c r="AH13" s="21">
        <f t="shared" si="20"/>
        <v>12</v>
      </c>
      <c r="AI13" s="17">
        <f>G20</f>
        <v>5700</v>
      </c>
      <c r="AJ13">
        <f t="shared" si="8"/>
        <v>7</v>
      </c>
      <c r="AK13" s="8">
        <f t="shared" si="1"/>
        <v>1</v>
      </c>
      <c r="AL13" s="21">
        <f t="shared" si="9"/>
        <v>7</v>
      </c>
      <c r="AM13" s="17">
        <f>J20</f>
        <v>1125</v>
      </c>
      <c r="AN13" s="18">
        <f t="shared" si="10"/>
        <v>9</v>
      </c>
      <c r="AO13" s="8">
        <f t="shared" si="11"/>
        <v>1</v>
      </c>
      <c r="AP13" s="21">
        <f t="shared" si="12"/>
        <v>9</v>
      </c>
      <c r="AQ13" s="17">
        <f>M20</f>
        <v>255</v>
      </c>
      <c r="AR13" s="18">
        <f t="shared" si="13"/>
        <v>12</v>
      </c>
      <c r="AS13" s="8">
        <f t="shared" si="14"/>
        <v>1</v>
      </c>
      <c r="AT13" s="21">
        <f t="shared" si="15"/>
        <v>12</v>
      </c>
      <c r="AU13" s="11">
        <f>T19</f>
        <v>98</v>
      </c>
      <c r="AV13" s="11">
        <f>U19</f>
        <v>167765</v>
      </c>
      <c r="AW13">
        <f t="shared" si="16"/>
        <v>10</v>
      </c>
      <c r="AX13">
        <f t="shared" si="17"/>
        <v>9</v>
      </c>
      <c r="AY13">
        <f t="shared" si="18"/>
        <v>10.00009</v>
      </c>
      <c r="AZ13">
        <f t="shared" si="19"/>
        <v>10</v>
      </c>
    </row>
    <row r="14" spans="1:52" ht="19.5" customHeight="1" thickBot="1" x14ac:dyDescent="0.25">
      <c r="A14" s="155"/>
      <c r="B14" s="134"/>
      <c r="C14" s="25">
        <v>10</v>
      </c>
      <c r="D14" s="26">
        <v>23120</v>
      </c>
      <c r="E14" s="30">
        <f>IF(ISBLANK(D14),0,IF(ISBLANK(C13),0,IF(E13 = "D",MAX($A$5:$A$28) + 2,AH10)))</f>
        <v>1</v>
      </c>
      <c r="F14" s="25">
        <v>1</v>
      </c>
      <c r="G14" s="26">
        <v>20035</v>
      </c>
      <c r="H14" s="30">
        <f>IF(ISBLANK(G14),0,IF(ISBLANK(F13),0,IF(H13 = "D",MAX($A$5:$A$28) + 2,AL10)))</f>
        <v>1</v>
      </c>
      <c r="I14" s="25">
        <v>6</v>
      </c>
      <c r="J14" s="26">
        <v>9110</v>
      </c>
      <c r="K14" s="30">
        <f>IF(ISBLANK(J14),0,IF(ISBLANK(I13),0,IF(K13 = "D",MAX($A$5:$A$28) + 2,AP10)))</f>
        <v>2</v>
      </c>
      <c r="L14" s="25">
        <v>10</v>
      </c>
      <c r="M14" s="26">
        <v>27610</v>
      </c>
      <c r="N14" s="30">
        <f>IF(ISBLANK(M14),0,IF(ISBLANK(L13),0,IF(N13 = "D",MAX($A$5:$A$28) + 2,AT10)))</f>
        <v>1</v>
      </c>
      <c r="O14" s="164"/>
      <c r="P14" s="166"/>
      <c r="Q14" s="162"/>
      <c r="T14" s="216"/>
      <c r="U14" s="166"/>
      <c r="V14" s="162"/>
      <c r="W14" s="20"/>
      <c r="Y14" s="12">
        <f>O21</f>
        <v>42</v>
      </c>
      <c r="Z14" s="13">
        <f>P21</f>
        <v>9575</v>
      </c>
      <c r="AA14" s="8">
        <f t="shared" si="2"/>
        <v>12</v>
      </c>
      <c r="AB14" s="8">
        <f t="shared" si="3"/>
        <v>11</v>
      </c>
      <c r="AC14" s="8">
        <f t="shared" si="4"/>
        <v>12.000109999999999</v>
      </c>
      <c r="AD14" s="22">
        <f t="shared" si="5"/>
        <v>12</v>
      </c>
      <c r="AE14" s="17">
        <f>D22</f>
        <v>3125</v>
      </c>
      <c r="AF14" s="18">
        <f t="shared" si="6"/>
        <v>11</v>
      </c>
      <c r="AG14" s="8">
        <f t="shared" si="0"/>
        <v>1</v>
      </c>
      <c r="AH14" s="21">
        <f t="shared" si="20"/>
        <v>11</v>
      </c>
      <c r="AI14" s="17">
        <f>G22</f>
        <v>4515</v>
      </c>
      <c r="AJ14">
        <f t="shared" si="8"/>
        <v>9</v>
      </c>
      <c r="AK14" s="8">
        <f t="shared" si="1"/>
        <v>1</v>
      </c>
      <c r="AL14" s="21">
        <f t="shared" si="9"/>
        <v>9</v>
      </c>
      <c r="AM14" s="17">
        <f>J22</f>
        <v>1000</v>
      </c>
      <c r="AN14" s="18">
        <f t="shared" si="10"/>
        <v>11</v>
      </c>
      <c r="AO14" s="8">
        <f t="shared" si="11"/>
        <v>1</v>
      </c>
      <c r="AP14" s="21">
        <f t="shared" si="12"/>
        <v>11</v>
      </c>
      <c r="AQ14" s="17">
        <f>M22</f>
        <v>935</v>
      </c>
      <c r="AR14" s="18">
        <f t="shared" si="13"/>
        <v>11</v>
      </c>
      <c r="AS14" s="8">
        <f t="shared" si="14"/>
        <v>1</v>
      </c>
      <c r="AT14" s="21">
        <f t="shared" si="15"/>
        <v>11</v>
      </c>
      <c r="AU14" s="11">
        <f>T21</f>
        <v>116</v>
      </c>
      <c r="AV14" s="11">
        <f>U21</f>
        <v>146600</v>
      </c>
      <c r="AW14">
        <f t="shared" si="16"/>
        <v>12</v>
      </c>
      <c r="AX14">
        <f t="shared" si="17"/>
        <v>11</v>
      </c>
      <c r="AY14">
        <f t="shared" si="18"/>
        <v>12.000109999999999</v>
      </c>
      <c r="AZ14">
        <f t="shared" si="19"/>
        <v>12</v>
      </c>
    </row>
    <row r="15" spans="1:52" ht="19.5" customHeight="1" x14ac:dyDescent="0.2">
      <c r="A15" s="153">
        <v>6</v>
      </c>
      <c r="B15" s="133" t="s">
        <v>146</v>
      </c>
      <c r="C15" s="139" t="s">
        <v>152</v>
      </c>
      <c r="D15" s="140"/>
      <c r="E15" s="72"/>
      <c r="F15" s="139" t="s">
        <v>147</v>
      </c>
      <c r="G15" s="140"/>
      <c r="H15" s="72"/>
      <c r="I15" s="139" t="s">
        <v>148</v>
      </c>
      <c r="J15" s="140"/>
      <c r="K15" s="72"/>
      <c r="L15" s="139" t="s">
        <v>149</v>
      </c>
      <c r="M15" s="140"/>
      <c r="N15" s="72"/>
      <c r="O15" s="163">
        <f>SUM(E16+H16+K16+N16)</f>
        <v>26</v>
      </c>
      <c r="P15" s="165">
        <f>SUM(D16+G16+J16+M16)</f>
        <v>25530</v>
      </c>
      <c r="Q15" s="161">
        <f>AD11</f>
        <v>7</v>
      </c>
      <c r="T15" s="174">
        <f>O15+'12 družstiev Pretek č. 1'!O15+'12 družstiev Pretek č. 2'!O15</f>
        <v>55</v>
      </c>
      <c r="U15" s="165">
        <f>P15+'12 družstiev Pretek č. 1'!P15+'12 družstiev Pretek č. 2'!P15</f>
        <v>257435</v>
      </c>
      <c r="V15" s="161">
        <f>AZ11</f>
        <v>3</v>
      </c>
      <c r="Y15" s="12">
        <f>O23</f>
        <v>22</v>
      </c>
      <c r="Z15" s="13">
        <f>P23</f>
        <v>28495</v>
      </c>
      <c r="AA15" s="8">
        <f t="shared" si="2"/>
        <v>4</v>
      </c>
      <c r="AB15" s="8">
        <f t="shared" si="3"/>
        <v>6</v>
      </c>
      <c r="AC15" s="8">
        <f t="shared" si="4"/>
        <v>4.0000600000000004</v>
      </c>
      <c r="AD15" s="22">
        <f t="shared" si="5"/>
        <v>5</v>
      </c>
      <c r="AE15" s="17">
        <f>D24</f>
        <v>4495</v>
      </c>
      <c r="AF15" s="18">
        <f t="shared" si="6"/>
        <v>8</v>
      </c>
      <c r="AG15" s="8">
        <f t="shared" si="0"/>
        <v>1</v>
      </c>
      <c r="AH15" s="21">
        <f t="shared" si="20"/>
        <v>8</v>
      </c>
      <c r="AI15" s="17">
        <f>G24</f>
        <v>5640</v>
      </c>
      <c r="AJ15">
        <f t="shared" si="8"/>
        <v>8</v>
      </c>
      <c r="AK15" s="8">
        <f t="shared" si="1"/>
        <v>1</v>
      </c>
      <c r="AL15" s="21">
        <f t="shared" si="9"/>
        <v>8</v>
      </c>
      <c r="AM15" s="17">
        <f>J24</f>
        <v>3950</v>
      </c>
      <c r="AN15" s="18">
        <f t="shared" si="10"/>
        <v>4</v>
      </c>
      <c r="AO15" s="8">
        <f t="shared" si="11"/>
        <v>1</v>
      </c>
      <c r="AP15" s="21">
        <f t="shared" si="12"/>
        <v>4</v>
      </c>
      <c r="AQ15" s="17">
        <f>M24</f>
        <v>14410</v>
      </c>
      <c r="AR15" s="18">
        <f t="shared" si="13"/>
        <v>2</v>
      </c>
      <c r="AS15" s="8">
        <f t="shared" si="14"/>
        <v>1</v>
      </c>
      <c r="AT15" s="21">
        <f t="shared" si="15"/>
        <v>2</v>
      </c>
      <c r="AU15" s="11">
        <f>T23</f>
        <v>85</v>
      </c>
      <c r="AV15" s="11">
        <f>U23</f>
        <v>184780</v>
      </c>
      <c r="AW15">
        <f t="shared" si="16"/>
        <v>7</v>
      </c>
      <c r="AX15">
        <f t="shared" si="17"/>
        <v>8</v>
      </c>
      <c r="AY15">
        <f t="shared" si="18"/>
        <v>7.0000799999999996</v>
      </c>
      <c r="AZ15">
        <f t="shared" si="19"/>
        <v>7</v>
      </c>
    </row>
    <row r="16" spans="1:52" ht="19.5" customHeight="1" thickBot="1" x14ac:dyDescent="0.25">
      <c r="A16" s="154"/>
      <c r="B16" s="134"/>
      <c r="C16" s="25">
        <v>5</v>
      </c>
      <c r="D16" s="26">
        <v>10595</v>
      </c>
      <c r="E16" s="30">
        <f>IF(ISBLANK(D16),0,IF(ISBLANK(C15),0,IF(E15 = "D",MAX($A$5:$A$28) + 2,AH11)))</f>
        <v>6</v>
      </c>
      <c r="F16" s="25">
        <v>6</v>
      </c>
      <c r="G16" s="26">
        <v>7780</v>
      </c>
      <c r="H16" s="30">
        <f>IF(ISBLANK(G16),0,IF(ISBLANK(F15),0,IF(H15 = "D",MAX($A$5:$A$28) + 2,AL11)))</f>
        <v>6</v>
      </c>
      <c r="I16" s="25">
        <v>12</v>
      </c>
      <c r="J16" s="26">
        <v>1930</v>
      </c>
      <c r="K16" s="30">
        <f>IF(ISBLANK(J16),0,IF(ISBLANK(I15),0,IF(K15 = "D",MAX($A$5:$A$28) + 2,AP11)))</f>
        <v>8</v>
      </c>
      <c r="L16" s="25">
        <v>5</v>
      </c>
      <c r="M16" s="26">
        <v>5225</v>
      </c>
      <c r="N16" s="30">
        <f>IF(ISBLANK(M16),0,IF(ISBLANK(L15),0,IF(N15 = "D",MAX($A$5:$A$28) + 2,AT11)))</f>
        <v>6</v>
      </c>
      <c r="O16" s="164"/>
      <c r="P16" s="166"/>
      <c r="Q16" s="162"/>
      <c r="T16" s="216"/>
      <c r="U16" s="166"/>
      <c r="V16" s="162"/>
      <c r="Y16" s="12">
        <f>O25</f>
        <v>24</v>
      </c>
      <c r="Z16" s="13">
        <f>P25</f>
        <v>29180</v>
      </c>
      <c r="AA16" s="8">
        <f t="shared" si="2"/>
        <v>6</v>
      </c>
      <c r="AB16" s="8">
        <f t="shared" si="3"/>
        <v>4</v>
      </c>
      <c r="AC16" s="8">
        <f t="shared" si="4"/>
        <v>6.0000400000000003</v>
      </c>
      <c r="AD16" s="22">
        <f t="shared" si="5"/>
        <v>6</v>
      </c>
      <c r="AE16" s="17">
        <f>D26</f>
        <v>11710</v>
      </c>
      <c r="AF16" s="18">
        <f t="shared" si="6"/>
        <v>4</v>
      </c>
      <c r="AG16" s="8">
        <f t="shared" si="0"/>
        <v>1</v>
      </c>
      <c r="AH16" s="21">
        <f t="shared" si="20"/>
        <v>4</v>
      </c>
      <c r="AI16" s="17">
        <f>G26</f>
        <v>3180</v>
      </c>
      <c r="AJ16">
        <f t="shared" si="8"/>
        <v>10</v>
      </c>
      <c r="AK16" s="8">
        <f t="shared" si="1"/>
        <v>1</v>
      </c>
      <c r="AL16" s="21">
        <f t="shared" si="9"/>
        <v>10</v>
      </c>
      <c r="AM16" s="17">
        <f>J26</f>
        <v>2760</v>
      </c>
      <c r="AN16" s="18">
        <f t="shared" si="10"/>
        <v>6</v>
      </c>
      <c r="AO16" s="8">
        <f t="shared" si="11"/>
        <v>1</v>
      </c>
      <c r="AP16" s="21">
        <f t="shared" si="12"/>
        <v>6</v>
      </c>
      <c r="AQ16" s="17">
        <f>M26</f>
        <v>11530</v>
      </c>
      <c r="AR16" s="18">
        <f t="shared" si="13"/>
        <v>4</v>
      </c>
      <c r="AS16" s="8">
        <f t="shared" si="14"/>
        <v>1</v>
      </c>
      <c r="AT16" s="21">
        <f t="shared" si="15"/>
        <v>4</v>
      </c>
      <c r="AU16" s="11">
        <f>T25</f>
        <v>95</v>
      </c>
      <c r="AV16" s="11">
        <f>U25</f>
        <v>164455</v>
      </c>
      <c r="AW16">
        <f t="shared" si="16"/>
        <v>9</v>
      </c>
      <c r="AX16">
        <f t="shared" si="17"/>
        <v>10</v>
      </c>
      <c r="AY16">
        <f t="shared" si="18"/>
        <v>9.0000999999999998</v>
      </c>
      <c r="AZ16">
        <f t="shared" si="19"/>
        <v>9</v>
      </c>
    </row>
    <row r="17" spans="1:52" ht="19.5" customHeight="1" thickBot="1" x14ac:dyDescent="0.25">
      <c r="A17" s="155">
        <v>7</v>
      </c>
      <c r="B17" s="137" t="s">
        <v>153</v>
      </c>
      <c r="C17" s="139" t="s">
        <v>158</v>
      </c>
      <c r="D17" s="140"/>
      <c r="E17" s="72"/>
      <c r="F17" s="139" t="s">
        <v>154</v>
      </c>
      <c r="G17" s="140"/>
      <c r="H17" s="72"/>
      <c r="I17" s="139" t="s">
        <v>157</v>
      </c>
      <c r="J17" s="140"/>
      <c r="K17" s="72"/>
      <c r="L17" s="139" t="s">
        <v>155</v>
      </c>
      <c r="M17" s="140"/>
      <c r="N17" s="72"/>
      <c r="O17" s="163">
        <f>SUM(E18+H18+K18+N18)</f>
        <v>15</v>
      </c>
      <c r="P17" s="165">
        <f>SUM(D18+G18+J18+M18)</f>
        <v>37620</v>
      </c>
      <c r="Q17" s="161">
        <f>AD12</f>
        <v>3</v>
      </c>
      <c r="T17" s="174">
        <f>O17+'12 družstiev Pretek č. 1'!O17+'12 družstiev Pretek č. 2'!O17</f>
        <v>47</v>
      </c>
      <c r="U17" s="165">
        <f>P17+'12 družstiev Pretek č. 1'!P17+'12 družstiev Pretek č. 2'!P17</f>
        <v>242810</v>
      </c>
      <c r="V17" s="161">
        <f>AZ12</f>
        <v>2</v>
      </c>
      <c r="Y17" s="14">
        <f>O27</f>
        <v>37</v>
      </c>
      <c r="Z17" s="15">
        <f>P27</f>
        <v>15745</v>
      </c>
      <c r="AA17" s="16">
        <f t="shared" si="2"/>
        <v>9</v>
      </c>
      <c r="AB17" s="16">
        <f t="shared" si="3"/>
        <v>8</v>
      </c>
      <c r="AC17" s="16">
        <f t="shared" si="4"/>
        <v>9.0000800000000005</v>
      </c>
      <c r="AD17" s="23">
        <f t="shared" si="5"/>
        <v>9</v>
      </c>
      <c r="AE17" s="19">
        <f>D28</f>
        <v>11050</v>
      </c>
      <c r="AF17" s="18">
        <f t="shared" si="6"/>
        <v>5</v>
      </c>
      <c r="AG17" s="16">
        <f t="shared" si="0"/>
        <v>1</v>
      </c>
      <c r="AH17" s="21">
        <f t="shared" si="20"/>
        <v>5</v>
      </c>
      <c r="AI17" s="19">
        <f>G28</f>
        <v>2665</v>
      </c>
      <c r="AJ17">
        <f t="shared" si="8"/>
        <v>11</v>
      </c>
      <c r="AK17" s="16">
        <f t="shared" si="1"/>
        <v>1</v>
      </c>
      <c r="AL17" s="21">
        <f t="shared" si="9"/>
        <v>11</v>
      </c>
      <c r="AM17" s="19">
        <f>J28</f>
        <v>235</v>
      </c>
      <c r="AN17" s="18">
        <f t="shared" si="10"/>
        <v>12</v>
      </c>
      <c r="AO17" s="16">
        <f t="shared" si="11"/>
        <v>1</v>
      </c>
      <c r="AP17" s="21">
        <f t="shared" si="12"/>
        <v>12</v>
      </c>
      <c r="AQ17" s="19">
        <f>M28</f>
        <v>1795</v>
      </c>
      <c r="AR17" s="18">
        <f t="shared" si="13"/>
        <v>9</v>
      </c>
      <c r="AS17" s="16">
        <f t="shared" si="14"/>
        <v>1</v>
      </c>
      <c r="AT17" s="21">
        <f t="shared" si="15"/>
        <v>9</v>
      </c>
      <c r="AU17" s="11">
        <f>T27</f>
        <v>83</v>
      </c>
      <c r="AV17" s="11">
        <f>U27</f>
        <v>205800</v>
      </c>
      <c r="AW17">
        <f t="shared" si="16"/>
        <v>6</v>
      </c>
      <c r="AX17">
        <f t="shared" si="17"/>
        <v>6</v>
      </c>
      <c r="AY17">
        <f t="shared" si="18"/>
        <v>6.0000600000000004</v>
      </c>
      <c r="AZ17">
        <f t="shared" si="19"/>
        <v>6</v>
      </c>
    </row>
    <row r="18" spans="1:52" ht="19.5" customHeight="1" thickBot="1" x14ac:dyDescent="0.25">
      <c r="A18" s="155"/>
      <c r="B18" s="138"/>
      <c r="C18" s="25">
        <v>7</v>
      </c>
      <c r="D18" s="26">
        <v>12680</v>
      </c>
      <c r="E18" s="30">
        <f>IF(ISBLANK(D18),0,IF(ISBLANK(C17),0,IF(E17 = "D",MAX($A$5:$A$28) + 2,AH12)))</f>
        <v>3</v>
      </c>
      <c r="F18" s="25">
        <v>3</v>
      </c>
      <c r="G18" s="26">
        <v>9640</v>
      </c>
      <c r="H18" s="30">
        <f>IF(ISBLANK(G18),0,IF(ISBLANK(F17),0,IF(H17 = "D",MAX($A$5:$A$28) + 2,AL12)))</f>
        <v>4</v>
      </c>
      <c r="I18" s="25">
        <v>2</v>
      </c>
      <c r="J18" s="26">
        <v>4500</v>
      </c>
      <c r="K18" s="30">
        <f>IF(ISBLANK(J18),0,IF(ISBLANK(I17),0,IF(K17 = "D",MAX($A$5:$A$28) + 2,AP12)))</f>
        <v>3</v>
      </c>
      <c r="L18" s="25">
        <v>11</v>
      </c>
      <c r="M18" s="26">
        <v>10800</v>
      </c>
      <c r="N18" s="30">
        <f>IF(ISBLANK(M18),0,IF(ISBLANK(L17),0,IF(N17 = "D",MAX($A$5:$A$28) + 2,AT12)))</f>
        <v>5</v>
      </c>
      <c r="O18" s="164"/>
      <c r="P18" s="166"/>
      <c r="Q18" s="162"/>
      <c r="T18" s="216"/>
      <c r="U18" s="166"/>
      <c r="V18" s="162"/>
      <c r="AF18" s="10"/>
      <c r="AJ18" s="27"/>
      <c r="AK18" s="28"/>
      <c r="AL18" s="29"/>
    </row>
    <row r="19" spans="1:52" ht="19.5" customHeight="1" thickBot="1" x14ac:dyDescent="0.25">
      <c r="A19" s="153">
        <v>8</v>
      </c>
      <c r="B19" s="137" t="s">
        <v>159</v>
      </c>
      <c r="C19" s="139" t="s">
        <v>164</v>
      </c>
      <c r="D19" s="140"/>
      <c r="E19" s="72"/>
      <c r="F19" s="139" t="s">
        <v>162</v>
      </c>
      <c r="G19" s="140"/>
      <c r="H19" s="72"/>
      <c r="I19" s="139" t="s">
        <v>166</v>
      </c>
      <c r="J19" s="140"/>
      <c r="K19" s="72"/>
      <c r="L19" s="139" t="s">
        <v>161</v>
      </c>
      <c r="M19" s="140"/>
      <c r="N19" s="72"/>
      <c r="O19" s="163">
        <f>SUM(E20+H20+K20+N20)</f>
        <v>40</v>
      </c>
      <c r="P19" s="165">
        <f>SUM(D20+G20+J20+M20)</f>
        <v>9705</v>
      </c>
      <c r="Q19" s="161">
        <f>AD13</f>
        <v>11</v>
      </c>
      <c r="T19" s="174">
        <f>O19+'12 družstiev Pretek č. 1'!O19+'12 družstiev Pretek č. 2'!O19</f>
        <v>98</v>
      </c>
      <c r="U19" s="165">
        <f>P19+'12 družstiev Pretek č. 1'!P19+'12 družstiev Pretek č. 2'!P19</f>
        <v>167765</v>
      </c>
      <c r="V19" s="161">
        <f>AZ13</f>
        <v>10</v>
      </c>
      <c r="AF19" s="10"/>
      <c r="AP19" s="20" t="s">
        <v>25</v>
      </c>
      <c r="AQ19" s="9" t="str">
        <f>IF(C5 = "D","0"," ")</f>
        <v xml:space="preserve"> </v>
      </c>
    </row>
    <row r="20" spans="1:52" ht="19.5" customHeight="1" thickBot="1" x14ac:dyDescent="0.25">
      <c r="A20" s="154"/>
      <c r="B20" s="138"/>
      <c r="C20" s="25">
        <v>1</v>
      </c>
      <c r="D20" s="26">
        <v>2625</v>
      </c>
      <c r="E20" s="30">
        <f>IF(ISBLANK(D20),0,IF(ISBLANK(C19),0,IF(E19 = "D",MAX($A$5:$A$28) + 2,AH13)))</f>
        <v>12</v>
      </c>
      <c r="F20" s="25">
        <v>2</v>
      </c>
      <c r="G20" s="26">
        <v>5700</v>
      </c>
      <c r="H20" s="30">
        <f>IF(ISBLANK(G20),0,IF(ISBLANK(F19),0,IF(H19 = "D",MAX($A$5:$A$28) + 2,AL13)))</f>
        <v>7</v>
      </c>
      <c r="I20" s="25">
        <v>3</v>
      </c>
      <c r="J20" s="26">
        <v>1125</v>
      </c>
      <c r="K20" s="30">
        <f>IF(ISBLANK(J20),0,IF(ISBLANK(I19),0,IF(K19 = "D",MAX($A$5:$A$28) + 2,AP13)))</f>
        <v>9</v>
      </c>
      <c r="L20" s="25">
        <v>2</v>
      </c>
      <c r="M20" s="26">
        <v>255</v>
      </c>
      <c r="N20" s="30">
        <f>IF(ISBLANK(M20),0,IF(ISBLANK(L19),0,IF(N19 = "D",MAX($A$5:$A$28) + 2,AT13)))</f>
        <v>12</v>
      </c>
      <c r="O20" s="164"/>
      <c r="P20" s="166"/>
      <c r="Q20" s="162"/>
      <c r="T20" s="216"/>
      <c r="U20" s="166"/>
      <c r="V20" s="162"/>
      <c r="AF20" s="10"/>
      <c r="AP20" s="20" t="s">
        <v>26</v>
      </c>
    </row>
    <row r="21" spans="1:52" ht="19.5" customHeight="1" x14ac:dyDescent="0.2">
      <c r="A21" s="153">
        <v>9</v>
      </c>
      <c r="B21" s="133" t="s">
        <v>168</v>
      </c>
      <c r="C21" s="139" t="s">
        <v>169</v>
      </c>
      <c r="D21" s="140"/>
      <c r="E21" s="72"/>
      <c r="F21" s="139" t="s">
        <v>173</v>
      </c>
      <c r="G21" s="140"/>
      <c r="H21" s="72"/>
      <c r="I21" s="139" t="s">
        <v>171</v>
      </c>
      <c r="J21" s="140"/>
      <c r="K21" s="72"/>
      <c r="L21" s="139" t="s">
        <v>170</v>
      </c>
      <c r="M21" s="140"/>
      <c r="N21" s="72"/>
      <c r="O21" s="163">
        <f>SUM(E22+H22+K22+N22)</f>
        <v>42</v>
      </c>
      <c r="P21" s="165">
        <f>SUM(D22+G22+J22+M22)</f>
        <v>9575</v>
      </c>
      <c r="Q21" s="161">
        <f>AD14</f>
        <v>12</v>
      </c>
      <c r="T21" s="174">
        <f>O21+'12 družstiev Pretek č. 1'!O21+'12 družstiev Pretek č. 2'!O21</f>
        <v>116</v>
      </c>
      <c r="U21" s="165">
        <f>P21+'12 družstiev Pretek č. 1'!P21+'12 družstiev Pretek č. 2'!P21</f>
        <v>146600</v>
      </c>
      <c r="V21" s="161">
        <f>AZ14</f>
        <v>12</v>
      </c>
      <c r="AF21" s="10"/>
    </row>
    <row r="22" spans="1:52" ht="19.5" customHeight="1" thickBot="1" x14ac:dyDescent="0.25">
      <c r="A22" s="154"/>
      <c r="B22" s="134"/>
      <c r="C22" s="25">
        <v>8</v>
      </c>
      <c r="D22" s="26">
        <v>3125</v>
      </c>
      <c r="E22" s="30">
        <f>IF(ISBLANK(D22),0,IF(ISBLANK(C21),0,IF(E21 = "D",MAX($A$5:$A$28) + 2,AH14)))</f>
        <v>11</v>
      </c>
      <c r="F22" s="25">
        <v>5</v>
      </c>
      <c r="G22" s="26">
        <v>4515</v>
      </c>
      <c r="H22" s="30">
        <f>IF(ISBLANK(G22),0,IF(ISBLANK(F21),0,IF(H21 = "D",MAX($A$5:$A$28) + 2,AL14)))</f>
        <v>9</v>
      </c>
      <c r="I22" s="25">
        <v>7</v>
      </c>
      <c r="J22" s="26">
        <v>1000</v>
      </c>
      <c r="K22" s="30">
        <f>IF(ISBLANK(J22),0,IF(ISBLANK(I21),0,IF(K21 = "D",MAX($A$5:$A$28) + 2,AP14)))</f>
        <v>11</v>
      </c>
      <c r="L22" s="25">
        <v>8</v>
      </c>
      <c r="M22" s="26">
        <v>935</v>
      </c>
      <c r="N22" s="30">
        <f>IF(ISBLANK(M22),0,IF(ISBLANK(L21),0,IF(N21 = "D",MAX($A$5:$A$28) + 2,AT14)))</f>
        <v>11</v>
      </c>
      <c r="O22" s="164"/>
      <c r="P22" s="166"/>
      <c r="Q22" s="162"/>
      <c r="T22" s="216"/>
      <c r="U22" s="166"/>
      <c r="V22" s="162"/>
      <c r="AF22" s="10"/>
    </row>
    <row r="23" spans="1:52" ht="19.5" customHeight="1" x14ac:dyDescent="0.2">
      <c r="A23" s="155">
        <v>10</v>
      </c>
      <c r="B23" s="133" t="s">
        <v>175</v>
      </c>
      <c r="C23" s="139" t="s">
        <v>181</v>
      </c>
      <c r="D23" s="140"/>
      <c r="E23" s="72"/>
      <c r="F23" s="139" t="s">
        <v>178</v>
      </c>
      <c r="G23" s="140"/>
      <c r="H23" s="72"/>
      <c r="I23" s="139" t="s">
        <v>182</v>
      </c>
      <c r="J23" s="140"/>
      <c r="K23" s="72"/>
      <c r="L23" s="139" t="s">
        <v>177</v>
      </c>
      <c r="M23" s="140"/>
      <c r="N23" s="72"/>
      <c r="O23" s="163">
        <f>SUM(E24+H24+K24+N24)</f>
        <v>22</v>
      </c>
      <c r="P23" s="165">
        <f>SUM(D24+G24+J24+M24)</f>
        <v>28495</v>
      </c>
      <c r="Q23" s="161">
        <f>AD15</f>
        <v>5</v>
      </c>
      <c r="T23" s="174">
        <f>O23+'12 družstiev Pretek č. 1'!O23+'12 družstiev Pretek č. 2'!O23</f>
        <v>85</v>
      </c>
      <c r="U23" s="165">
        <f>P23+'12 družstiev Pretek č. 1'!P23+'12 družstiev Pretek č. 2'!P23</f>
        <v>184780</v>
      </c>
      <c r="V23" s="161">
        <f>AZ15</f>
        <v>7</v>
      </c>
      <c r="AF23" s="10"/>
    </row>
    <row r="24" spans="1:52" ht="19.5" customHeight="1" thickBot="1" x14ac:dyDescent="0.25">
      <c r="A24" s="155"/>
      <c r="B24" s="134"/>
      <c r="C24" s="25">
        <v>6</v>
      </c>
      <c r="D24" s="26">
        <v>4495</v>
      </c>
      <c r="E24" s="30">
        <f>IF(ISBLANK(D24),0,IF(ISBLANK(C23),0,IF(E23 = "D",MAX($A$5:$A$28) + 2,AH15)))</f>
        <v>8</v>
      </c>
      <c r="F24" s="25">
        <v>9</v>
      </c>
      <c r="G24" s="26">
        <v>5640</v>
      </c>
      <c r="H24" s="30">
        <f>IF(ISBLANK(G24),0,IF(ISBLANK(F23),0,IF(H23 = "D",MAX($A$5:$A$28) + 2,AL15)))</f>
        <v>8</v>
      </c>
      <c r="I24" s="25">
        <v>1</v>
      </c>
      <c r="J24" s="26">
        <v>3950</v>
      </c>
      <c r="K24" s="30">
        <f>IF(ISBLANK(J24),0,IF(ISBLANK(I23),0,IF(K23 = "D",MAX($A$5:$A$28) + 2,AP15)))</f>
        <v>4</v>
      </c>
      <c r="L24" s="25">
        <v>12</v>
      </c>
      <c r="M24" s="26">
        <v>14410</v>
      </c>
      <c r="N24" s="30">
        <f>IF(ISBLANK(M24),0,IF(ISBLANK(L23),0,IF(N23 = "D",MAX($A$5:$A$28) + 2,AT15)))</f>
        <v>2</v>
      </c>
      <c r="O24" s="164"/>
      <c r="P24" s="166"/>
      <c r="Q24" s="162"/>
      <c r="T24" s="216"/>
      <c r="U24" s="166"/>
      <c r="V24" s="162"/>
      <c r="AF24" s="10"/>
    </row>
    <row r="25" spans="1:52" ht="19.5" customHeight="1" x14ac:dyDescent="0.2">
      <c r="A25" s="153">
        <v>11</v>
      </c>
      <c r="B25" s="133" t="s">
        <v>183</v>
      </c>
      <c r="C25" s="139" t="s">
        <v>184</v>
      </c>
      <c r="D25" s="140"/>
      <c r="E25" s="72"/>
      <c r="F25" s="139" t="s">
        <v>187</v>
      </c>
      <c r="G25" s="140"/>
      <c r="H25" s="72"/>
      <c r="I25" s="139" t="s">
        <v>188</v>
      </c>
      <c r="J25" s="140"/>
      <c r="K25" s="72"/>
      <c r="L25" s="139" t="s">
        <v>189</v>
      </c>
      <c r="M25" s="140"/>
      <c r="N25" s="72"/>
      <c r="O25" s="163">
        <f>SUM(E26+H26+K26+N26)</f>
        <v>24</v>
      </c>
      <c r="P25" s="165">
        <f>SUM(D26+G26+J26+M26)</f>
        <v>29180</v>
      </c>
      <c r="Q25" s="161">
        <f>AD16</f>
        <v>6</v>
      </c>
      <c r="T25" s="174">
        <f>O25+'12 družstiev Pretek č. 1'!O25+'12 družstiev Pretek č. 2'!O25</f>
        <v>95</v>
      </c>
      <c r="U25" s="165">
        <f>P25+'12 družstiev Pretek č. 1'!P25+'12 družstiev Pretek č. 2'!P25</f>
        <v>164455</v>
      </c>
      <c r="V25" s="161">
        <f>AZ16</f>
        <v>9</v>
      </c>
      <c r="AF25" s="10"/>
    </row>
    <row r="26" spans="1:52" ht="19.5" customHeight="1" thickBot="1" x14ac:dyDescent="0.25">
      <c r="A26" s="154"/>
      <c r="B26" s="134"/>
      <c r="C26" s="25">
        <v>4</v>
      </c>
      <c r="D26" s="26">
        <v>11710</v>
      </c>
      <c r="E26" s="30">
        <f>IF(ISBLANK(D26),0,IF(ISBLANK(C25),0,IF(E25 = "D",MAX($A$5:$A$28) + 2,AH16)))</f>
        <v>4</v>
      </c>
      <c r="F26" s="25">
        <v>12</v>
      </c>
      <c r="G26" s="26">
        <v>3180</v>
      </c>
      <c r="H26" s="30">
        <f>IF(ISBLANK(G26),0,IF(ISBLANK(F25),0,IF(H25 = "D",MAX($A$5:$A$28) + 2,AL16)))</f>
        <v>10</v>
      </c>
      <c r="I26" s="25">
        <v>9</v>
      </c>
      <c r="J26" s="26">
        <v>2760</v>
      </c>
      <c r="K26" s="30">
        <f>IF(ISBLANK(J26),0,IF(ISBLANK(I25),0,IF(K25 = "D",MAX($A$5:$A$28) + 2,AP16)))</f>
        <v>6</v>
      </c>
      <c r="L26" s="25">
        <v>4</v>
      </c>
      <c r="M26" s="26">
        <v>11530</v>
      </c>
      <c r="N26" s="30">
        <f>IF(ISBLANK(M26),0,IF(ISBLANK(L25),0,IF(N25 = "D",MAX($A$5:$A$28) + 2,AT16)))</f>
        <v>4</v>
      </c>
      <c r="O26" s="164"/>
      <c r="P26" s="166"/>
      <c r="Q26" s="162"/>
      <c r="T26" s="216"/>
      <c r="U26" s="166"/>
      <c r="V26" s="162"/>
      <c r="AF26" s="10"/>
    </row>
    <row r="27" spans="1:52" ht="19.5" customHeight="1" x14ac:dyDescent="0.2">
      <c r="A27" s="153">
        <v>12</v>
      </c>
      <c r="B27" s="133" t="s">
        <v>192</v>
      </c>
      <c r="C27" s="139" t="s">
        <v>195</v>
      </c>
      <c r="D27" s="140"/>
      <c r="E27" s="72"/>
      <c r="F27" s="139" t="s">
        <v>194</v>
      </c>
      <c r="G27" s="140"/>
      <c r="H27" s="72"/>
      <c r="I27" s="139" t="s">
        <v>199</v>
      </c>
      <c r="J27" s="140"/>
      <c r="K27" s="72"/>
      <c r="L27" s="139" t="s">
        <v>198</v>
      </c>
      <c r="M27" s="140"/>
      <c r="N27" s="72"/>
      <c r="O27" s="163">
        <f>SUM(E28+H28+K28+N28)</f>
        <v>37</v>
      </c>
      <c r="P27" s="165">
        <f>SUM(D28+G28+J28+M28)</f>
        <v>15745</v>
      </c>
      <c r="Q27" s="161">
        <f>AD17</f>
        <v>9</v>
      </c>
      <c r="T27" s="174">
        <f>O27+'12 družstiev Pretek č. 1'!O27+'12 družstiev Pretek č. 2'!O27</f>
        <v>83</v>
      </c>
      <c r="U27" s="165">
        <f>P27+'12 družstiev Pretek č. 1'!P27+'12 družstiev Pretek č. 2'!P27</f>
        <v>205800</v>
      </c>
      <c r="V27" s="161">
        <f>AZ17</f>
        <v>6</v>
      </c>
      <c r="AF27" s="10"/>
    </row>
    <row r="28" spans="1:52" ht="19.5" customHeight="1" thickBot="1" x14ac:dyDescent="0.25">
      <c r="A28" s="154"/>
      <c r="B28" s="134"/>
      <c r="C28" s="25">
        <v>3</v>
      </c>
      <c r="D28" s="26">
        <v>11050</v>
      </c>
      <c r="E28" s="30">
        <f>IF(ISBLANK(D28),0,IF(ISBLANK(C27),0,IF(E27 = "D",MAX($A$5:$A$28) + 2,AH17)))</f>
        <v>5</v>
      </c>
      <c r="F28" s="25">
        <v>11</v>
      </c>
      <c r="G28" s="26">
        <v>2665</v>
      </c>
      <c r="H28" s="30">
        <f>IF(ISBLANK(G28),0,IF(ISBLANK(F27),0,IF(H27 = "D",MAX($A$5:$A$28) + 2,AL17)))</f>
        <v>11</v>
      </c>
      <c r="I28" s="25">
        <v>11</v>
      </c>
      <c r="J28" s="26">
        <v>235</v>
      </c>
      <c r="K28" s="30">
        <f>IF(ISBLANK(J28),0,IF(ISBLANK(I27),0,IF(K27 = "D",MAX($A$5:$A$28) + 2,AP17)))</f>
        <v>12</v>
      </c>
      <c r="L28" s="25">
        <v>1</v>
      </c>
      <c r="M28" s="26">
        <v>1795</v>
      </c>
      <c r="N28" s="30">
        <f>IF(ISBLANK(M28),0,IF(ISBLANK(L27),0,IF(N27 = "D",MAX($A$5:$A$28) + 2,AT17)))</f>
        <v>9</v>
      </c>
      <c r="O28" s="164"/>
      <c r="P28" s="166"/>
      <c r="Q28" s="162"/>
      <c r="T28" s="216"/>
      <c r="U28" s="166"/>
      <c r="V28" s="162"/>
      <c r="AF28" s="10"/>
    </row>
    <row r="29" spans="1:52" ht="27.95" customHeight="1" x14ac:dyDescent="0.25">
      <c r="A29" s="215" t="s">
        <v>104</v>
      </c>
      <c r="B29" s="215"/>
      <c r="C29" s="215"/>
      <c r="D29" s="215"/>
      <c r="E29" s="215"/>
      <c r="F29" s="215"/>
      <c r="G29" s="215"/>
      <c r="H29" s="215"/>
      <c r="I29" s="215"/>
      <c r="J29" s="215"/>
      <c r="K29" s="215"/>
      <c r="L29" s="215"/>
      <c r="M29" s="215"/>
      <c r="N29" s="215"/>
      <c r="O29" s="215"/>
      <c r="P29" s="215"/>
      <c r="Q29" s="215"/>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219" priority="109">
      <formula>LEN(TRIM(AQ19))=0</formula>
    </cfRule>
  </conditionalFormatting>
  <conditionalFormatting sqref="E5:E28 H5:H28 K5:K28 N5:N28">
    <cfRule type="containsBlanks" dxfId="218" priority="56">
      <formula>LEN(TRIM(E5))=0</formula>
    </cfRule>
  </conditionalFormatting>
  <conditionalFormatting sqref="C12:D12 C6:D6 C5 C8:D8 C10:D10 C14:D14 C16:D16 C18:D18 C20:D20 C22:D22 C24:D24 C26:D26 C28:D28">
    <cfRule type="containsBlanks" dxfId="217" priority="40">
      <formula>LEN(TRIM(C5))=0</formula>
    </cfRule>
  </conditionalFormatting>
  <conditionalFormatting sqref="C7">
    <cfRule type="containsBlanks" dxfId="216" priority="41">
      <formula>LEN(TRIM(C7))=0</formula>
    </cfRule>
  </conditionalFormatting>
  <conditionalFormatting sqref="C9">
    <cfRule type="containsBlanks" dxfId="215" priority="42">
      <formula>LEN(TRIM(C9))=0</formula>
    </cfRule>
  </conditionalFormatting>
  <conditionalFormatting sqref="C11">
    <cfRule type="containsBlanks" dxfId="214" priority="43">
      <formula>LEN(TRIM(C11))=0</formula>
    </cfRule>
  </conditionalFormatting>
  <conditionalFormatting sqref="C13">
    <cfRule type="containsBlanks" dxfId="213" priority="44">
      <formula>LEN(TRIM(C13))=0</formula>
    </cfRule>
  </conditionalFormatting>
  <conditionalFormatting sqref="C15">
    <cfRule type="containsBlanks" dxfId="212" priority="45">
      <formula>LEN(TRIM(C15))=0</formula>
    </cfRule>
  </conditionalFormatting>
  <conditionalFormatting sqref="C17">
    <cfRule type="containsBlanks" dxfId="211" priority="46">
      <formula>LEN(TRIM(C17))=0</formula>
    </cfRule>
  </conditionalFormatting>
  <conditionalFormatting sqref="C19">
    <cfRule type="containsBlanks" dxfId="210" priority="47">
      <formula>LEN(TRIM(C19))=0</formula>
    </cfRule>
  </conditionalFormatting>
  <conditionalFormatting sqref="C21">
    <cfRule type="containsBlanks" dxfId="209" priority="48">
      <formula>LEN(TRIM(C21))=0</formula>
    </cfRule>
  </conditionalFormatting>
  <conditionalFormatting sqref="C23">
    <cfRule type="containsBlanks" dxfId="208" priority="49">
      <formula>LEN(TRIM(C23))=0</formula>
    </cfRule>
  </conditionalFormatting>
  <conditionalFormatting sqref="C25">
    <cfRule type="containsBlanks" dxfId="207" priority="50">
      <formula>LEN(TRIM(C25))=0</formula>
    </cfRule>
  </conditionalFormatting>
  <conditionalFormatting sqref="C27">
    <cfRule type="containsBlanks" dxfId="206" priority="51">
      <formula>LEN(TRIM(C27))=0</formula>
    </cfRule>
  </conditionalFormatting>
  <conditionalFormatting sqref="F6:G6 F28:G28 F26:G26 F24:G24 F22:G22 F20:G20 F18:G18 F16:G16 F14:G14 F10:G10 F8:G8 F12:G12">
    <cfRule type="containsBlanks" dxfId="205" priority="27">
      <formula>LEN(TRIM(F6))=0</formula>
    </cfRule>
  </conditionalFormatting>
  <conditionalFormatting sqref="F5">
    <cfRule type="containsBlanks" dxfId="204" priority="28">
      <formula>LEN(TRIM(F5))=0</formula>
    </cfRule>
  </conditionalFormatting>
  <conditionalFormatting sqref="F7">
    <cfRule type="containsBlanks" dxfId="203" priority="29">
      <formula>LEN(TRIM(F7))=0</formula>
    </cfRule>
  </conditionalFormatting>
  <conditionalFormatting sqref="F9">
    <cfRule type="containsBlanks" dxfId="202" priority="30">
      <formula>LEN(TRIM(F9))=0</formula>
    </cfRule>
  </conditionalFormatting>
  <conditionalFormatting sqref="F11">
    <cfRule type="containsBlanks" dxfId="201" priority="31">
      <formula>LEN(TRIM(F11))=0</formula>
    </cfRule>
  </conditionalFormatting>
  <conditionalFormatting sqref="F13">
    <cfRule type="containsBlanks" dxfId="200" priority="32">
      <formula>LEN(TRIM(F13))=0</formula>
    </cfRule>
  </conditionalFormatting>
  <conditionalFormatting sqref="F15">
    <cfRule type="containsBlanks" dxfId="199" priority="33">
      <formula>LEN(TRIM(F15))=0</formula>
    </cfRule>
  </conditionalFormatting>
  <conditionalFormatting sqref="F17">
    <cfRule type="containsBlanks" dxfId="198" priority="34">
      <formula>LEN(TRIM(F17))=0</formula>
    </cfRule>
  </conditionalFormatting>
  <conditionalFormatting sqref="F19">
    <cfRule type="containsBlanks" dxfId="197" priority="35">
      <formula>LEN(TRIM(F19))=0</formula>
    </cfRule>
  </conditionalFormatting>
  <conditionalFormatting sqref="F21">
    <cfRule type="containsBlanks" dxfId="196" priority="36">
      <formula>LEN(TRIM(F21))=0</formula>
    </cfRule>
  </conditionalFormatting>
  <conditionalFormatting sqref="F23">
    <cfRule type="containsBlanks" dxfId="195" priority="37">
      <formula>LEN(TRIM(F23))=0</formula>
    </cfRule>
  </conditionalFormatting>
  <conditionalFormatting sqref="F25">
    <cfRule type="containsBlanks" dxfId="194" priority="38">
      <formula>LEN(TRIM(F25))=0</formula>
    </cfRule>
  </conditionalFormatting>
  <conditionalFormatting sqref="F27">
    <cfRule type="containsBlanks" dxfId="193" priority="39">
      <formula>LEN(TRIM(F27))=0</formula>
    </cfRule>
  </conditionalFormatting>
  <conditionalFormatting sqref="I6:J6 I12:J12 I8:J8 I10:J10 I14:J14 I16:J16 I18:J18 I20:J20 I22:J22 I24:J24 I26:J26 I28:J28">
    <cfRule type="containsBlanks" dxfId="192" priority="14">
      <formula>LEN(TRIM(I6))=0</formula>
    </cfRule>
  </conditionalFormatting>
  <conditionalFormatting sqref="I5">
    <cfRule type="containsBlanks" dxfId="191" priority="15">
      <formula>LEN(TRIM(I5))=0</formula>
    </cfRule>
  </conditionalFormatting>
  <conditionalFormatting sqref="I7">
    <cfRule type="containsBlanks" dxfId="190" priority="16">
      <formula>LEN(TRIM(I7))=0</formula>
    </cfRule>
  </conditionalFormatting>
  <conditionalFormatting sqref="I9">
    <cfRule type="containsBlanks" dxfId="189" priority="17">
      <formula>LEN(TRIM(I9))=0</formula>
    </cfRule>
  </conditionalFormatting>
  <conditionalFormatting sqref="I11">
    <cfRule type="containsBlanks" dxfId="188" priority="18">
      <formula>LEN(TRIM(I11))=0</formula>
    </cfRule>
  </conditionalFormatting>
  <conditionalFormatting sqref="I13">
    <cfRule type="containsBlanks" dxfId="187" priority="19">
      <formula>LEN(TRIM(I13))=0</formula>
    </cfRule>
  </conditionalFormatting>
  <conditionalFormatting sqref="I15">
    <cfRule type="containsBlanks" dxfId="186" priority="20">
      <formula>LEN(TRIM(I15))=0</formula>
    </cfRule>
  </conditionalFormatting>
  <conditionalFormatting sqref="I17">
    <cfRule type="containsBlanks" dxfId="185" priority="21">
      <formula>LEN(TRIM(I17))=0</formula>
    </cfRule>
  </conditionalFormatting>
  <conditionalFormatting sqref="I19">
    <cfRule type="containsBlanks" dxfId="184" priority="22">
      <formula>LEN(TRIM(I19))=0</formula>
    </cfRule>
  </conditionalFormatting>
  <conditionalFormatting sqref="I21">
    <cfRule type="containsBlanks" dxfId="183" priority="23">
      <formula>LEN(TRIM(I21))=0</formula>
    </cfRule>
  </conditionalFormatting>
  <conditionalFormatting sqref="I23">
    <cfRule type="containsBlanks" dxfId="182" priority="24">
      <formula>LEN(TRIM(I23))=0</formula>
    </cfRule>
  </conditionalFormatting>
  <conditionalFormatting sqref="I25">
    <cfRule type="containsBlanks" dxfId="181" priority="25">
      <formula>LEN(TRIM(I25))=0</formula>
    </cfRule>
  </conditionalFormatting>
  <conditionalFormatting sqref="I27">
    <cfRule type="containsBlanks" dxfId="180" priority="26">
      <formula>LEN(TRIM(I27))=0</formula>
    </cfRule>
  </conditionalFormatting>
  <conditionalFormatting sqref="L6:M6 L28:M28 L26:M26 L24:M24 L22:M22 L20:M20 L18:M18 L16:M16 L14:M14 L10:M10 L8:M8 L12:M12">
    <cfRule type="containsBlanks" dxfId="179" priority="1">
      <formula>LEN(TRIM(L6))=0</formula>
    </cfRule>
  </conditionalFormatting>
  <conditionalFormatting sqref="L5">
    <cfRule type="containsBlanks" dxfId="178" priority="2">
      <formula>LEN(TRIM(L5))=0</formula>
    </cfRule>
  </conditionalFormatting>
  <conditionalFormatting sqref="L7">
    <cfRule type="containsBlanks" dxfId="177" priority="3">
      <formula>LEN(TRIM(L7))=0</formula>
    </cfRule>
  </conditionalFormatting>
  <conditionalFormatting sqref="L9">
    <cfRule type="containsBlanks" dxfId="176" priority="4">
      <formula>LEN(TRIM(L9))=0</formula>
    </cfRule>
  </conditionalFormatting>
  <conditionalFormatting sqref="L11">
    <cfRule type="containsBlanks" dxfId="175" priority="5">
      <formula>LEN(TRIM(L11))=0</formula>
    </cfRule>
  </conditionalFormatting>
  <conditionalFormatting sqref="L13">
    <cfRule type="containsBlanks" dxfId="174" priority="6">
      <formula>LEN(TRIM(L13))=0</formula>
    </cfRule>
  </conditionalFormatting>
  <conditionalFormatting sqref="L15">
    <cfRule type="containsBlanks" dxfId="173" priority="7">
      <formula>LEN(TRIM(L15))=0</formula>
    </cfRule>
  </conditionalFormatting>
  <conditionalFormatting sqref="L17">
    <cfRule type="containsBlanks" dxfId="172" priority="8">
      <formula>LEN(TRIM(L17))=0</formula>
    </cfRule>
  </conditionalFormatting>
  <conditionalFormatting sqref="L19">
    <cfRule type="containsBlanks" dxfId="171" priority="9">
      <formula>LEN(TRIM(L19))=0</formula>
    </cfRule>
  </conditionalFormatting>
  <conditionalFormatting sqref="L21">
    <cfRule type="containsBlanks" dxfId="170" priority="10">
      <formula>LEN(TRIM(L21))=0</formula>
    </cfRule>
  </conditionalFormatting>
  <conditionalFormatting sqref="L23">
    <cfRule type="containsBlanks" dxfId="169" priority="11">
      <formula>LEN(TRIM(L23))=0</formula>
    </cfRule>
  </conditionalFormatting>
  <conditionalFormatting sqref="L25">
    <cfRule type="containsBlanks" dxfId="168" priority="12">
      <formula>LEN(TRIM(L25))=0</formula>
    </cfRule>
  </conditionalFormatting>
  <conditionalFormatting sqref="L27">
    <cfRule type="containsBlanks" dxfId="167" priority="13">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53" operator="equal" id="{7FC83C3D-3D34-413D-B214-0AFDEC1FEFDE}">
            <xm:f>'Zoznam tímov a pretekárov'!$B$29</xm:f>
            <x14:dxf>
              <fill>
                <patternFill>
                  <bgColor rgb="FFFFFF00"/>
                </patternFill>
              </fill>
            </x14:dxf>
          </x14:cfRule>
          <x14:cfRule type="cellIs" priority="54" operator="equal" id="{9F836547-EEDB-4174-A6BF-3EF5B73604D4}">
            <xm:f>'Zoznam tímov a pretekárov'!$B$33+'Zoznam tímov a pretekárov'!$B$28</xm:f>
            <x14:dxf>
              <fill>
                <patternFill>
                  <bgColor theme="3" tint="0.59996337778862885"/>
                </patternFill>
              </fill>
            </x14:dxf>
          </x14:cfRule>
          <x14:cfRule type="cellIs" priority="55"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52"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13" zoomScale="85" zoomScaleNormal="85" workbookViewId="0">
      <selection activeCell="S21" sqref="S21"/>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51" t="s">
        <v>50</v>
      </c>
      <c r="B1" s="152"/>
      <c r="C1" s="158" t="s">
        <v>71</v>
      </c>
      <c r="D1" s="159"/>
      <c r="E1" s="159"/>
      <c r="F1" s="159"/>
      <c r="G1" s="159"/>
      <c r="H1" s="159"/>
      <c r="I1" s="159"/>
      <c r="J1" s="171" t="s">
        <v>72</v>
      </c>
      <c r="K1" s="172"/>
      <c r="L1" s="172"/>
      <c r="M1" s="172"/>
      <c r="N1" s="171" t="s">
        <v>66</v>
      </c>
      <c r="O1" s="172"/>
      <c r="P1" s="172"/>
      <c r="Q1" s="173"/>
      <c r="T1" s="177" t="s">
        <v>46</v>
      </c>
      <c r="U1" s="178"/>
      <c r="V1" s="179"/>
    </row>
    <row r="2" spans="1:52" ht="20.25" customHeight="1" x14ac:dyDescent="0.2">
      <c r="A2" s="157"/>
      <c r="B2" s="156" t="s">
        <v>18</v>
      </c>
      <c r="C2" s="144" t="s">
        <v>4</v>
      </c>
      <c r="D2" s="145"/>
      <c r="E2" s="146"/>
      <c r="F2" s="144" t="s">
        <v>5</v>
      </c>
      <c r="G2" s="145"/>
      <c r="H2" s="146"/>
      <c r="I2" s="144" t="s">
        <v>6</v>
      </c>
      <c r="J2" s="145"/>
      <c r="K2" s="146"/>
      <c r="L2" s="144" t="s">
        <v>7</v>
      </c>
      <c r="M2" s="145"/>
      <c r="N2" s="145"/>
      <c r="O2" s="141" t="s">
        <v>13</v>
      </c>
      <c r="P2" s="141" t="s">
        <v>14</v>
      </c>
      <c r="Q2" s="160"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57"/>
      <c r="B3" s="156"/>
      <c r="C3" s="147" t="s">
        <v>8</v>
      </c>
      <c r="D3" s="148"/>
      <c r="E3" s="149"/>
      <c r="F3" s="147" t="s">
        <v>8</v>
      </c>
      <c r="G3" s="148"/>
      <c r="H3" s="149"/>
      <c r="I3" s="147" t="s">
        <v>8</v>
      </c>
      <c r="J3" s="148"/>
      <c r="K3" s="149"/>
      <c r="L3" s="147" t="s">
        <v>8</v>
      </c>
      <c r="M3" s="148"/>
      <c r="N3" s="148"/>
      <c r="O3" s="142"/>
      <c r="P3" s="142"/>
      <c r="Q3" s="160"/>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33" t="s">
        <v>106</v>
      </c>
      <c r="C5" s="139" t="s">
        <v>109</v>
      </c>
      <c r="D5" s="140"/>
      <c r="E5" s="72"/>
      <c r="F5" s="139" t="s">
        <v>110</v>
      </c>
      <c r="G5" s="150"/>
      <c r="H5" s="72"/>
      <c r="I5" s="139" t="s">
        <v>108</v>
      </c>
      <c r="J5" s="150"/>
      <c r="K5" s="72"/>
      <c r="L5" s="139" t="s">
        <v>107</v>
      </c>
      <c r="M5" s="150"/>
      <c r="N5" s="72"/>
      <c r="O5" s="163">
        <f>SUM(E6+H6+K6+N6)</f>
        <v>15</v>
      </c>
      <c r="P5" s="165">
        <f>SUM(D6+G6+J6+M6)</f>
        <v>67105</v>
      </c>
      <c r="Q5" s="161">
        <f>AD6</f>
        <v>2</v>
      </c>
      <c r="T5" s="174">
        <f>O5+'12 družstiev Pretek č. 1'!O5+'12 družstiev Pretek č. 2'!O5+'12 družstiev Pretek č. 3'!O5</f>
        <v>70</v>
      </c>
      <c r="U5" s="165">
        <f>P5+'12 družstiev Pretek č. 1'!P5+'12 družstiev Pretek č. 2'!P5+'12 družstiev Pretek č. 3'!P5</f>
        <v>316100</v>
      </c>
      <c r="V5" s="161">
        <f>AZ6</f>
        <v>2</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c r="AU5" s="20" t="s">
        <v>49</v>
      </c>
    </row>
    <row r="6" spans="1:52" ht="19.5" customHeight="1" thickBot="1" x14ac:dyDescent="0.25">
      <c r="A6" s="154"/>
      <c r="B6" s="134"/>
      <c r="C6" s="25">
        <v>10</v>
      </c>
      <c r="D6" s="26">
        <v>10705</v>
      </c>
      <c r="E6" s="30">
        <f>IF(ISBLANK(D6),0,IF(ISBLANK(C5),0,IF(E5 = "D",MAX($A$5:$A$28) + 2,AH6)))</f>
        <v>7</v>
      </c>
      <c r="F6" s="25">
        <v>12</v>
      </c>
      <c r="G6" s="26">
        <v>10970</v>
      </c>
      <c r="H6" s="30">
        <f>IF(ISBLANK(G6),0,IF(ISBLANK(F5),0,IF(H5 = "D",MAX($A$5:$A$28) + 2,AL6)))</f>
        <v>6</v>
      </c>
      <c r="I6" s="25">
        <v>12</v>
      </c>
      <c r="J6" s="26">
        <v>24810</v>
      </c>
      <c r="K6" s="30">
        <f>IF(ISBLANK(J6),0,IF(ISBLANK(I5),0,IF(K5 = "D",MAX($A$5:$A$28) + 2,AP6)))</f>
        <v>1</v>
      </c>
      <c r="L6" s="25">
        <v>7</v>
      </c>
      <c r="M6" s="26">
        <v>20620</v>
      </c>
      <c r="N6" s="30">
        <f>IF(ISBLANK(M6),0,IF(ISBLANK(L5),0,IF(N5 = "D",MAX($A$5:$A$28) + 2,AT6)))</f>
        <v>1</v>
      </c>
      <c r="O6" s="164"/>
      <c r="P6" s="166"/>
      <c r="Q6" s="162"/>
      <c r="T6" s="216"/>
      <c r="U6" s="166"/>
      <c r="V6" s="162"/>
      <c r="Y6" s="12">
        <f>O5</f>
        <v>15</v>
      </c>
      <c r="Z6" s="13">
        <f>P5</f>
        <v>67105</v>
      </c>
      <c r="AA6" s="8">
        <f>RANK(Y6,$Y$6:$Y$17,1)</f>
        <v>2</v>
      </c>
      <c r="AB6" s="8">
        <f>RANK(Z6,$Z$6:$Z$17,0)</f>
        <v>2</v>
      </c>
      <c r="AC6" s="8">
        <f>AA6+AB6*0.00001</f>
        <v>2.0000200000000001</v>
      </c>
      <c r="AD6" s="22">
        <f>RANK(AC6,$AC$6:$AC$17,1)</f>
        <v>2</v>
      </c>
      <c r="AE6" s="17">
        <f>D6</f>
        <v>10705</v>
      </c>
      <c r="AF6" s="18">
        <f>IF(AE6=0,MAX($A$5:$A$28) +1,IF(D5="d",MAX($A$5:$A$28) +2,RANK(AE6,$AE$6:$AE$17,0)))</f>
        <v>7</v>
      </c>
      <c r="AG6" s="8">
        <f t="shared" ref="AG6:AG17" si="0">COUNTIF($AF$6:$AF$17,AF6)</f>
        <v>1</v>
      </c>
      <c r="AH6" s="21">
        <f>IF(AE6=0,"MAX($A$5:$A$28) +1",IF(AG6 &gt; 1,IF(MOD(AG6,2) = 0,(AF6*AG6+AG6-1)/AG6,(AF6*AG6+AG6)/AG6),IF(AG6=1,AF6,(AF6*AG6+AG6-1)/AG6)))</f>
        <v>7</v>
      </c>
      <c r="AI6" s="17">
        <f>G6</f>
        <v>10970</v>
      </c>
      <c r="AJ6">
        <f>IF(AI6=0,MAX($A$5:$A$28) +1,IF(G5="d",MAX($A$5:$A$28) +2,RANK(AI6,$AI$6:$AI$17,0)))</f>
        <v>6</v>
      </c>
      <c r="AK6" s="8">
        <f t="shared" ref="AK6:AK17" si="1">COUNTIF($AJ$6:$AJ$17,AJ6)</f>
        <v>1</v>
      </c>
      <c r="AL6" s="21">
        <f>IF(AI6=0,MAX($A$5:$A$28) +1,IF(AK6 &gt; 1,IF(MOD(AK6,2) = 0,(AJ6*AK6+AK6-1)/AK6,(AJ6*AK6+AK6)/AK6),IF(AK6=1,AJ6,(AJ6*AK6+AK6-1)/AK6)))</f>
        <v>6</v>
      </c>
      <c r="AM6" s="17">
        <f>J6</f>
        <v>24810</v>
      </c>
      <c r="AN6" s="18">
        <f>IF(AM6=0,MAX($A$5:$A$28) +1,IF(J5="d",MAX($A$5:$A$28) +2,RANK(AM6,$AM$6:$AM$17,0)))</f>
        <v>1</v>
      </c>
      <c r="AO6" s="8">
        <f>COUNTIF($AN$6:$AN$17,AN6)</f>
        <v>1</v>
      </c>
      <c r="AP6" s="21">
        <f>IF(AM6=0,MAX($A$5:$A$28) +1,IF(AO6 &gt; 1,IF(MOD(AO6,2) = 0,(AN6*AO6+AO6-1)/AO6,(AN6*AO6+AO6)/AO6),IF(AO6=1,AN6,(AN6*AO6+AO6-1)/AO6)))</f>
        <v>1</v>
      </c>
      <c r="AQ6" s="17">
        <f>M6</f>
        <v>20620</v>
      </c>
      <c r="AR6" s="18">
        <f>IF(AQ6=0,MAX($A$5:$A$28) +1,IF(M5="d",MAX($A$5:$A$28) +2,RANK(AQ6,$AQ$6:$AQ$17,0)))</f>
        <v>1</v>
      </c>
      <c r="AS6" s="8">
        <f>COUNTIF($AR$6:$AR$17,AR6)</f>
        <v>1</v>
      </c>
      <c r="AT6" s="21">
        <f>IF(AQ6=0,MAX($A$5:$A$28) +1,IF(AS6 &gt; 1,IF(MOD(AS6,2) = 0,(AR6*AS6+AS6-1)/AS6,(AR6*AS6+AS6)/AS6),IF(AS6=1,AR6,(AR6*AS6+AS6-1)/AS6)))</f>
        <v>1</v>
      </c>
      <c r="AU6" s="11">
        <f>T5</f>
        <v>70</v>
      </c>
      <c r="AV6" s="11">
        <f>U5</f>
        <v>316100</v>
      </c>
      <c r="AW6">
        <f>RANK(AU6,$AU$6:$AU$17,1)</f>
        <v>2</v>
      </c>
      <c r="AX6">
        <f>RANK(AV6,$AV$6:$AV$17,0)</f>
        <v>2</v>
      </c>
      <c r="AY6">
        <f>AW6+AX6*0.00001</f>
        <v>2.0000200000000001</v>
      </c>
      <c r="AZ6">
        <f>RANK(AY6,$AY$6:$AY$17,1)</f>
        <v>2</v>
      </c>
    </row>
    <row r="7" spans="1:52" ht="19.5" customHeight="1" x14ac:dyDescent="0.2">
      <c r="A7" s="153">
        <v>2</v>
      </c>
      <c r="B7" s="133" t="s">
        <v>113</v>
      </c>
      <c r="C7" s="139" t="s">
        <v>116</v>
      </c>
      <c r="D7" s="140"/>
      <c r="E7" s="72"/>
      <c r="F7" s="139" t="s">
        <v>118</v>
      </c>
      <c r="G7" s="140"/>
      <c r="H7" s="72"/>
      <c r="I7" s="139" t="s">
        <v>114</v>
      </c>
      <c r="J7" s="150"/>
      <c r="K7" s="72"/>
      <c r="L7" s="139" t="s">
        <v>117</v>
      </c>
      <c r="M7" s="140"/>
      <c r="N7" s="72"/>
      <c r="O7" s="163">
        <f>SUM(E8+H8+K8+N8)</f>
        <v>32</v>
      </c>
      <c r="P7" s="165">
        <f>SUM(D8+G8+J8+M8)</f>
        <v>34220</v>
      </c>
      <c r="Q7" s="161">
        <f>AD7</f>
        <v>9</v>
      </c>
      <c r="T7" s="174">
        <f>O7+'12 družstiev Pretek č. 1'!O7+'12 družstiev Pretek č. 2'!O7+'12 družstiev Pretek č. 3'!O7</f>
        <v>101</v>
      </c>
      <c r="U7" s="165">
        <f>P7+'12 družstiev Pretek č. 1'!P7+'12 družstiev Pretek č. 2'!P7+'12 družstiev Pretek č. 3'!P7</f>
        <v>257370</v>
      </c>
      <c r="V7" s="161">
        <f>AZ7</f>
        <v>5</v>
      </c>
      <c r="Y7" s="12">
        <f>O7</f>
        <v>32</v>
      </c>
      <c r="Z7" s="13">
        <f>P7</f>
        <v>34220</v>
      </c>
      <c r="AA7" s="8">
        <f t="shared" ref="AA7:AA17" si="2">RANK(Y7,$Y$6:$Y$17,1)</f>
        <v>9</v>
      </c>
      <c r="AB7" s="8">
        <f t="shared" ref="AB7:AB17" si="3">RANK(Z7,$Z$6:$Z$17,0)</f>
        <v>8</v>
      </c>
      <c r="AC7" s="8">
        <f t="shared" ref="AC7:AC17" si="4">AA7+AB7*0.00001</f>
        <v>9.0000800000000005</v>
      </c>
      <c r="AD7" s="22">
        <f t="shared" ref="AD7:AD17" si="5">RANK(AC7,$AC$6:$AC$17,1)</f>
        <v>9</v>
      </c>
      <c r="AE7" s="17">
        <f>D8</f>
        <v>11585</v>
      </c>
      <c r="AF7" s="18">
        <f t="shared" ref="AF7:AF17" si="6">IF(AE7=0,MAX($A$5:$A$28) +1,IF(D6="d",MAX($A$5:$A$28) +2,RANK(AE7,$AE$6:$AE$17,0)))</f>
        <v>4</v>
      </c>
      <c r="AG7" s="8">
        <f t="shared" si="0"/>
        <v>1</v>
      </c>
      <c r="AH7" s="21">
        <f t="shared" ref="AH7:AH8" si="7">IF(AE7=0,MAX($A$5:$A$28) +1,IF(AG7 &gt; 1,IF(MOD(AG7,2) = 0,(AF7*AG7+AG7-1)/AG7,(AF7*AG7+AG7)/AG7),IF(AG7=1,AF7,(AF7*AG7+AG7-1)/AG7)))</f>
        <v>4</v>
      </c>
      <c r="AI7" s="17">
        <f>G8</f>
        <v>8235</v>
      </c>
      <c r="AJ7">
        <f t="shared" ref="AJ7:AJ17" si="8">IF(AI7=0,MAX($A$5:$A$28) +1,IF(G6="d",MAX($A$5:$A$28) +2,RANK(AI7,$AI$6:$AI$17,0)))</f>
        <v>8</v>
      </c>
      <c r="AK7" s="8">
        <f t="shared" si="1"/>
        <v>1</v>
      </c>
      <c r="AL7" s="21">
        <f t="shared" ref="AL7:AL17" si="9">IF(AI7=0,MAX($A$5:$A$28) +1,IF(AK7 &gt; 1,IF(MOD(AK7,2) = 0,(AJ7*AK7+AK7-1)/AK7,(AJ7*AK7+AK7)/AK7),IF(AK7=1,AJ7,(AJ7*AK7+AK7-1)/AK7)))</f>
        <v>8</v>
      </c>
      <c r="AM7" s="17">
        <f>J8</f>
        <v>8450</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5950</v>
      </c>
      <c r="AR7" s="18">
        <f t="shared" ref="AR7:AR17" si="13">IF(AQ7=0,MAX($A$5:$A$28) +1,IF(M6="d",MAX($A$5:$A$28) +2,RANK(AQ7,$AQ$6:$AQ$17,0)))</f>
        <v>12</v>
      </c>
      <c r="AS7" s="8">
        <f t="shared" ref="AS7:AS17" si="14">COUNTIF($AR$6:$AR$17,AR7)</f>
        <v>1</v>
      </c>
      <c r="AT7" s="21">
        <f t="shared" ref="AT7:AT17" si="15">IF(AQ7=0,MAX($A$5:$A$28) +1,IF(AS7 &gt; 1,IF(MOD(AS7,2) = 0,(AR7*AS7+AS7-1)/AS7,(AR7*AS7+AS7)/AS7),IF(AS7=1,AR7,(AR7*AS7+AS7-1)/AS7)))</f>
        <v>12</v>
      </c>
      <c r="AU7" s="11">
        <f>T7</f>
        <v>101</v>
      </c>
      <c r="AV7" s="11">
        <f>U7</f>
        <v>257370</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34"/>
      <c r="C8" s="25">
        <v>5</v>
      </c>
      <c r="D8" s="26">
        <v>11585</v>
      </c>
      <c r="E8" s="30">
        <f>IF(ISBLANK(D8),0,IF(ISBLANK(C7),0,IF(E7 = "D",MAX($A$5:$A$28) + 2,AH7)))</f>
        <v>4</v>
      </c>
      <c r="F8" s="25">
        <v>7</v>
      </c>
      <c r="G8" s="26">
        <v>8235</v>
      </c>
      <c r="H8" s="30">
        <f>IF(ISBLANK(G8),0,IF(ISBLANK(F7),0,IF(H7 = "D",MAX($A$5:$A$28) + 2,AL7)))</f>
        <v>8</v>
      </c>
      <c r="I8" s="25">
        <v>10</v>
      </c>
      <c r="J8" s="26">
        <v>8450</v>
      </c>
      <c r="K8" s="30">
        <f>IF(ISBLANK(J8),0,IF(ISBLANK(I7),0,IF(K7 = "D",MAX($A$5:$A$28) + 2,AP7)))</f>
        <v>7</v>
      </c>
      <c r="L8" s="25">
        <v>10</v>
      </c>
      <c r="M8" s="26">
        <v>5950</v>
      </c>
      <c r="N8" s="132">
        <v>13</v>
      </c>
      <c r="O8" s="164"/>
      <c r="P8" s="166"/>
      <c r="Q8" s="162"/>
      <c r="T8" s="216"/>
      <c r="U8" s="166"/>
      <c r="V8" s="162"/>
      <c r="Y8" s="12">
        <f>O9</f>
        <v>26</v>
      </c>
      <c r="Z8" s="13">
        <f>P9</f>
        <v>38615</v>
      </c>
      <c r="AA8" s="8">
        <f t="shared" si="2"/>
        <v>7</v>
      </c>
      <c r="AB8" s="8">
        <f t="shared" si="3"/>
        <v>7</v>
      </c>
      <c r="AC8" s="8">
        <f t="shared" si="4"/>
        <v>7.00007</v>
      </c>
      <c r="AD8" s="22">
        <f t="shared" si="5"/>
        <v>7</v>
      </c>
      <c r="AE8" s="17">
        <f>D10</f>
        <v>11860</v>
      </c>
      <c r="AF8" s="18">
        <f t="shared" si="6"/>
        <v>3</v>
      </c>
      <c r="AG8" s="8">
        <f t="shared" si="0"/>
        <v>1</v>
      </c>
      <c r="AH8" s="21">
        <f t="shared" si="7"/>
        <v>3</v>
      </c>
      <c r="AI8" s="17">
        <f>G10</f>
        <v>9455</v>
      </c>
      <c r="AJ8">
        <f t="shared" si="8"/>
        <v>7</v>
      </c>
      <c r="AK8" s="8">
        <f t="shared" si="1"/>
        <v>1</v>
      </c>
      <c r="AL8" s="21">
        <f t="shared" si="9"/>
        <v>7</v>
      </c>
      <c r="AM8" s="17">
        <f>J10</f>
        <v>8000</v>
      </c>
      <c r="AN8" s="18">
        <f t="shared" si="10"/>
        <v>8</v>
      </c>
      <c r="AO8" s="8">
        <f t="shared" si="11"/>
        <v>1</v>
      </c>
      <c r="AP8" s="21">
        <f t="shared" si="12"/>
        <v>8</v>
      </c>
      <c r="AQ8" s="17">
        <f>M10</f>
        <v>9300</v>
      </c>
      <c r="AR8" s="18">
        <f t="shared" si="13"/>
        <v>8</v>
      </c>
      <c r="AS8" s="8">
        <f t="shared" si="14"/>
        <v>1</v>
      </c>
      <c r="AT8" s="21">
        <f t="shared" si="15"/>
        <v>8</v>
      </c>
      <c r="AU8" s="11">
        <f>T9</f>
        <v>136</v>
      </c>
      <c r="AV8" s="11">
        <f>U9</f>
        <v>175545</v>
      </c>
      <c r="AW8">
        <f t="shared" si="16"/>
        <v>10</v>
      </c>
      <c r="AX8">
        <f t="shared" si="17"/>
        <v>11</v>
      </c>
      <c r="AY8">
        <f t="shared" si="18"/>
        <v>10.000109999999999</v>
      </c>
      <c r="AZ8">
        <f t="shared" si="19"/>
        <v>11</v>
      </c>
    </row>
    <row r="9" spans="1:52" ht="19.5" customHeight="1" x14ac:dyDescent="0.2">
      <c r="A9" s="155">
        <v>3</v>
      </c>
      <c r="B9" s="137" t="s">
        <v>121</v>
      </c>
      <c r="C9" s="139" t="s">
        <v>126</v>
      </c>
      <c r="D9" s="140"/>
      <c r="E9" s="72"/>
      <c r="F9" s="139" t="s">
        <v>127</v>
      </c>
      <c r="G9" s="140"/>
      <c r="H9" s="72"/>
      <c r="I9" s="139" t="s">
        <v>122</v>
      </c>
      <c r="J9" s="150"/>
      <c r="K9" s="72"/>
      <c r="L9" s="139" t="s">
        <v>124</v>
      </c>
      <c r="M9" s="140"/>
      <c r="N9" s="72"/>
      <c r="O9" s="163">
        <f>SUM(E10+H10+K10+N10)</f>
        <v>26</v>
      </c>
      <c r="P9" s="165">
        <f>SUM(D10+G10+J10+M10)</f>
        <v>38615</v>
      </c>
      <c r="Q9" s="161">
        <f>AD8</f>
        <v>7</v>
      </c>
      <c r="T9" s="174">
        <f>O9+'12 družstiev Pretek č. 1'!O9+'12 družstiev Pretek č. 2'!O9+'12 družstiev Pretek č. 3'!O9</f>
        <v>136</v>
      </c>
      <c r="U9" s="165">
        <f>P9+'12 družstiev Pretek č. 1'!P9+'12 družstiev Pretek č. 2'!P9+'12 družstiev Pretek č. 3'!P9</f>
        <v>175545</v>
      </c>
      <c r="V9" s="161">
        <f>AZ8</f>
        <v>11</v>
      </c>
      <c r="Y9" s="12">
        <f>O11</f>
        <v>31</v>
      </c>
      <c r="Z9" s="13">
        <f>P11</f>
        <v>30865</v>
      </c>
      <c r="AA9" s="8">
        <f t="shared" si="2"/>
        <v>8</v>
      </c>
      <c r="AB9" s="8">
        <f t="shared" si="3"/>
        <v>9</v>
      </c>
      <c r="AC9" s="8">
        <f t="shared" si="4"/>
        <v>8.0000900000000001</v>
      </c>
      <c r="AD9" s="22">
        <f t="shared" si="5"/>
        <v>8</v>
      </c>
      <c r="AE9" s="17">
        <f>D12</f>
        <v>2935</v>
      </c>
      <c r="AF9" s="18">
        <f t="shared" si="6"/>
        <v>11</v>
      </c>
      <c r="AG9" s="8">
        <f t="shared" si="0"/>
        <v>1</v>
      </c>
      <c r="AH9" s="21">
        <f>IF(AE9=0,MAX($A$5:$A$28) +1,IF(AG9 &gt; 1,IF(MOD(AG9,2) = 0,(AF9*AG9+AG9-1)/AG9,(AF9*AG9+AG9)/AG9),IF(AG9=1,AF9,(AF9*AG9+AG9-1)/AG9)))</f>
        <v>11</v>
      </c>
      <c r="AI9" s="17">
        <f>G12</f>
        <v>11660</v>
      </c>
      <c r="AJ9">
        <f t="shared" si="8"/>
        <v>4</v>
      </c>
      <c r="AK9" s="8">
        <f t="shared" si="1"/>
        <v>1</v>
      </c>
      <c r="AL9" s="21">
        <f t="shared" si="9"/>
        <v>4</v>
      </c>
      <c r="AM9" s="17">
        <f>J12</f>
        <v>3940</v>
      </c>
      <c r="AN9" s="18">
        <f t="shared" si="10"/>
        <v>11</v>
      </c>
      <c r="AO9" s="8">
        <f t="shared" si="11"/>
        <v>1</v>
      </c>
      <c r="AP9" s="21">
        <f t="shared" si="12"/>
        <v>11</v>
      </c>
      <c r="AQ9" s="17">
        <f>M12</f>
        <v>12330</v>
      </c>
      <c r="AR9" s="18">
        <f t="shared" si="13"/>
        <v>5</v>
      </c>
      <c r="AS9" s="8">
        <f t="shared" si="14"/>
        <v>1</v>
      </c>
      <c r="AT9" s="21">
        <f t="shared" si="15"/>
        <v>5</v>
      </c>
      <c r="AU9" s="11">
        <f>T11</f>
        <v>118</v>
      </c>
      <c r="AV9" s="11">
        <f>U11</f>
        <v>227935</v>
      </c>
      <c r="AW9">
        <f t="shared" si="16"/>
        <v>9</v>
      </c>
      <c r="AX9">
        <f t="shared" si="17"/>
        <v>7</v>
      </c>
      <c r="AY9">
        <f t="shared" si="18"/>
        <v>9.0000699999999991</v>
      </c>
      <c r="AZ9">
        <f t="shared" si="19"/>
        <v>9</v>
      </c>
    </row>
    <row r="10" spans="1:52" ht="19.5" customHeight="1" thickBot="1" x14ac:dyDescent="0.25">
      <c r="A10" s="155"/>
      <c r="B10" s="138"/>
      <c r="C10" s="25">
        <v>4</v>
      </c>
      <c r="D10" s="26">
        <v>11860</v>
      </c>
      <c r="E10" s="30">
        <f>IF(ISBLANK(D10),0,IF(ISBLANK(C9),0,IF(E9 = "D",MAX($A$5:$A$28) + 2,AH8)))</f>
        <v>3</v>
      </c>
      <c r="F10" s="25">
        <v>4</v>
      </c>
      <c r="G10" s="26">
        <v>9455</v>
      </c>
      <c r="H10" s="30">
        <f>IF(ISBLANK(G10),0,IF(ISBLANK(F9),0,IF(H9 = "D",MAX($A$5:$A$28) + 2,AL8)))</f>
        <v>7</v>
      </c>
      <c r="I10" s="25">
        <v>5</v>
      </c>
      <c r="J10" s="26">
        <v>8000</v>
      </c>
      <c r="K10" s="30">
        <f>IF(ISBLANK(J10),0,IF(ISBLANK(I9),0,IF(K9 = "D",MAX($A$5:$A$28) + 2,AP8)))</f>
        <v>8</v>
      </c>
      <c r="L10" s="25">
        <v>12</v>
      </c>
      <c r="M10" s="26">
        <v>9300</v>
      </c>
      <c r="N10" s="30">
        <f>IF(ISBLANK(M10),0,IF(ISBLANK(L9),0,IF(N9 = "D",MAX($A$5:$A$28) + 2,AT8)))</f>
        <v>8</v>
      </c>
      <c r="O10" s="164"/>
      <c r="P10" s="166"/>
      <c r="Q10" s="162"/>
      <c r="T10" s="216"/>
      <c r="U10" s="166"/>
      <c r="V10" s="162"/>
      <c r="Y10" s="12">
        <f>O13</f>
        <v>6</v>
      </c>
      <c r="Z10" s="13">
        <f>P13</f>
        <v>77550</v>
      </c>
      <c r="AA10" s="8">
        <f t="shared" si="2"/>
        <v>1</v>
      </c>
      <c r="AB10" s="8">
        <f t="shared" si="3"/>
        <v>1</v>
      </c>
      <c r="AC10" s="8">
        <f t="shared" si="4"/>
        <v>1.0000100000000001</v>
      </c>
      <c r="AD10" s="22">
        <f t="shared" si="5"/>
        <v>1</v>
      </c>
      <c r="AE10" s="17">
        <f>D14</f>
        <v>23420</v>
      </c>
      <c r="AF10" s="18">
        <f t="shared" si="6"/>
        <v>1</v>
      </c>
      <c r="AG10" s="8">
        <f t="shared" si="0"/>
        <v>1</v>
      </c>
      <c r="AH10" s="21">
        <f t="shared" ref="AH10:AH17" si="20">IF(AE10=0,"MAX($A$5:$A$28) +1",IF(AG10 &gt; 1,IF(MOD(AG10,2) = 0,(AF10*AG10+AG10-1)/AG10,(AF10*AG10+AG10)/AG10),IF(AG10=1,AF10,(AF10*AG10+AG10-1)/AG10)))</f>
        <v>1</v>
      </c>
      <c r="AI10" s="17">
        <f>G14</f>
        <v>19500</v>
      </c>
      <c r="AJ10">
        <f t="shared" si="8"/>
        <v>1</v>
      </c>
      <c r="AK10" s="8">
        <f t="shared" si="1"/>
        <v>1</v>
      </c>
      <c r="AL10" s="21">
        <f t="shared" si="9"/>
        <v>1</v>
      </c>
      <c r="AM10" s="17">
        <f>J14</f>
        <v>16300</v>
      </c>
      <c r="AN10" s="18">
        <f t="shared" si="10"/>
        <v>2</v>
      </c>
      <c r="AO10" s="8">
        <f t="shared" si="11"/>
        <v>1</v>
      </c>
      <c r="AP10" s="21">
        <f t="shared" si="12"/>
        <v>2</v>
      </c>
      <c r="AQ10" s="17">
        <f>M14</f>
        <v>18330</v>
      </c>
      <c r="AR10" s="18">
        <f t="shared" si="13"/>
        <v>2</v>
      </c>
      <c r="AS10" s="8">
        <f t="shared" si="14"/>
        <v>1</v>
      </c>
      <c r="AT10" s="21">
        <f t="shared" si="15"/>
        <v>2</v>
      </c>
      <c r="AU10" s="11">
        <f>T13</f>
        <v>43</v>
      </c>
      <c r="AV10" s="11">
        <f>U13</f>
        <v>376345</v>
      </c>
      <c r="AW10">
        <f t="shared" si="16"/>
        <v>1</v>
      </c>
      <c r="AX10">
        <f t="shared" si="17"/>
        <v>1</v>
      </c>
      <c r="AY10">
        <f t="shared" si="18"/>
        <v>1.0000100000000001</v>
      </c>
      <c r="AZ10">
        <f t="shared" si="19"/>
        <v>1</v>
      </c>
    </row>
    <row r="11" spans="1:52" ht="19.5" customHeight="1" x14ac:dyDescent="0.2">
      <c r="A11" s="153">
        <v>4</v>
      </c>
      <c r="B11" s="133" t="s">
        <v>129</v>
      </c>
      <c r="C11" s="139" t="s">
        <v>131</v>
      </c>
      <c r="D11" s="140"/>
      <c r="E11" s="72"/>
      <c r="F11" s="139" t="s">
        <v>136</v>
      </c>
      <c r="G11" s="140"/>
      <c r="H11" s="72"/>
      <c r="I11" s="139" t="s">
        <v>133</v>
      </c>
      <c r="J11" s="150"/>
      <c r="K11" s="72"/>
      <c r="L11" s="139" t="s">
        <v>132</v>
      </c>
      <c r="M11" s="140"/>
      <c r="N11" s="72"/>
      <c r="O11" s="163">
        <f>SUM(E12+H12+K12+N12)</f>
        <v>31</v>
      </c>
      <c r="P11" s="165">
        <f>SUM(D12+G12+J12+M12)</f>
        <v>30865</v>
      </c>
      <c r="Q11" s="161">
        <f>AD9</f>
        <v>8</v>
      </c>
      <c r="T11" s="174">
        <f>O11+'12 družstiev Pretek č. 1'!O11+'12 družstiev Pretek č. 2'!O11+'12 družstiev Pretek č. 3'!O11</f>
        <v>118</v>
      </c>
      <c r="U11" s="165">
        <f>P11+'12 družstiev Pretek č. 1'!P11+'12 družstiev Pretek č. 2'!P11+'12 družstiev Pretek č. 3'!P11</f>
        <v>227935</v>
      </c>
      <c r="V11" s="161">
        <f>AZ9</f>
        <v>9</v>
      </c>
      <c r="Y11" s="12">
        <f>O15</f>
        <v>24</v>
      </c>
      <c r="Z11" s="13">
        <f>P15</f>
        <v>42480</v>
      </c>
      <c r="AA11" s="8">
        <f t="shared" si="2"/>
        <v>5</v>
      </c>
      <c r="AB11" s="8">
        <f t="shared" si="3"/>
        <v>5</v>
      </c>
      <c r="AC11" s="8">
        <f t="shared" si="4"/>
        <v>5.0000499999999999</v>
      </c>
      <c r="AD11" s="22">
        <f t="shared" si="5"/>
        <v>5</v>
      </c>
      <c r="AE11" s="17">
        <f>D16</f>
        <v>4340</v>
      </c>
      <c r="AF11" s="18">
        <f t="shared" si="6"/>
        <v>10</v>
      </c>
      <c r="AG11" s="8">
        <f t="shared" si="0"/>
        <v>1</v>
      </c>
      <c r="AH11" s="21">
        <f t="shared" si="20"/>
        <v>10</v>
      </c>
      <c r="AI11" s="17">
        <f>G16</f>
        <v>10980</v>
      </c>
      <c r="AJ11">
        <f t="shared" si="8"/>
        <v>5</v>
      </c>
      <c r="AK11" s="8">
        <f t="shared" si="1"/>
        <v>1</v>
      </c>
      <c r="AL11" s="21">
        <f t="shared" si="9"/>
        <v>5</v>
      </c>
      <c r="AM11" s="17">
        <f>J16</f>
        <v>11180</v>
      </c>
      <c r="AN11" s="18">
        <f t="shared" si="10"/>
        <v>6</v>
      </c>
      <c r="AO11" s="8">
        <f t="shared" si="11"/>
        <v>1</v>
      </c>
      <c r="AP11" s="21">
        <f t="shared" si="12"/>
        <v>6</v>
      </c>
      <c r="AQ11" s="17">
        <f>M16</f>
        <v>15980</v>
      </c>
      <c r="AR11" s="18">
        <f t="shared" si="13"/>
        <v>3</v>
      </c>
      <c r="AS11" s="8">
        <f t="shared" si="14"/>
        <v>1</v>
      </c>
      <c r="AT11" s="21">
        <f t="shared" si="15"/>
        <v>3</v>
      </c>
      <c r="AU11" s="11">
        <f>T15</f>
        <v>79</v>
      </c>
      <c r="AV11" s="11">
        <f>U15</f>
        <v>299915</v>
      </c>
      <c r="AW11">
        <f t="shared" si="16"/>
        <v>3</v>
      </c>
      <c r="AX11">
        <f t="shared" si="17"/>
        <v>3</v>
      </c>
      <c r="AY11">
        <f t="shared" si="18"/>
        <v>3.0000300000000002</v>
      </c>
      <c r="AZ11">
        <f t="shared" si="19"/>
        <v>3</v>
      </c>
    </row>
    <row r="12" spans="1:52" ht="19.5" customHeight="1" thickBot="1" x14ac:dyDescent="0.25">
      <c r="A12" s="154"/>
      <c r="B12" s="134"/>
      <c r="C12" s="25">
        <v>1</v>
      </c>
      <c r="D12" s="26">
        <v>2935</v>
      </c>
      <c r="E12" s="30">
        <f>IF(ISBLANK(D12),0,IF(ISBLANK(C11),0,IF(E11 = "D",MAX($A$5:$A$28) + 2,AH9)))</f>
        <v>11</v>
      </c>
      <c r="F12" s="25">
        <v>10</v>
      </c>
      <c r="G12" s="26">
        <v>11660</v>
      </c>
      <c r="H12" s="30">
        <f>IF(ISBLANK(G12),0,IF(ISBLANK(F11),0,IF(H11 = "D",MAX($A$5:$A$28) + 2,AL9)))</f>
        <v>4</v>
      </c>
      <c r="I12" s="25">
        <v>7</v>
      </c>
      <c r="J12" s="26">
        <v>3940</v>
      </c>
      <c r="K12" s="30">
        <f>IF(ISBLANK(J12),0,IF(ISBLANK(I11),0,IF(K11 = "D",MAX($A$5:$A$28) + 2,AP9)))</f>
        <v>11</v>
      </c>
      <c r="L12" s="25">
        <v>8</v>
      </c>
      <c r="M12" s="26">
        <v>12330</v>
      </c>
      <c r="N12" s="30">
        <f>IF(ISBLANK(M12),0,IF(ISBLANK(L11),0,IF(N11 = "D",MAX($A$5:$A$28) + 2,AT9)))</f>
        <v>5</v>
      </c>
      <c r="O12" s="164"/>
      <c r="P12" s="166"/>
      <c r="Q12" s="162"/>
      <c r="T12" s="216"/>
      <c r="U12" s="166"/>
      <c r="V12" s="162"/>
      <c r="W12" s="20"/>
      <c r="Y12" s="12">
        <f>O17</f>
        <v>39</v>
      </c>
      <c r="Z12" s="13">
        <f>P17</f>
        <v>27225</v>
      </c>
      <c r="AA12" s="8">
        <f t="shared" si="2"/>
        <v>11</v>
      </c>
      <c r="AB12" s="8">
        <f t="shared" si="3"/>
        <v>10</v>
      </c>
      <c r="AC12" s="8">
        <f t="shared" si="4"/>
        <v>11.0001</v>
      </c>
      <c r="AD12" s="22">
        <f t="shared" si="5"/>
        <v>11</v>
      </c>
      <c r="AE12" s="17">
        <f>D18</f>
        <v>6415</v>
      </c>
      <c r="AF12" s="18">
        <f t="shared" si="6"/>
        <v>9</v>
      </c>
      <c r="AG12" s="8">
        <f t="shared" si="0"/>
        <v>1</v>
      </c>
      <c r="AH12" s="21">
        <f t="shared" si="20"/>
        <v>9</v>
      </c>
      <c r="AI12" s="17">
        <f>G18</f>
        <v>6860</v>
      </c>
      <c r="AJ12">
        <f t="shared" si="8"/>
        <v>10</v>
      </c>
      <c r="AK12" s="8">
        <f t="shared" si="1"/>
        <v>1</v>
      </c>
      <c r="AL12" s="21">
        <f t="shared" si="9"/>
        <v>10</v>
      </c>
      <c r="AM12" s="17">
        <f>J18</f>
        <v>5540</v>
      </c>
      <c r="AN12" s="18">
        <f t="shared" si="10"/>
        <v>10</v>
      </c>
      <c r="AO12" s="8">
        <f t="shared" si="11"/>
        <v>1</v>
      </c>
      <c r="AP12" s="21">
        <f t="shared" si="12"/>
        <v>10</v>
      </c>
      <c r="AQ12" s="17">
        <f>M18</f>
        <v>8410</v>
      </c>
      <c r="AR12" s="18">
        <f t="shared" si="13"/>
        <v>10</v>
      </c>
      <c r="AS12" s="8">
        <f t="shared" si="14"/>
        <v>1</v>
      </c>
      <c r="AT12" s="21">
        <f t="shared" si="15"/>
        <v>10</v>
      </c>
      <c r="AU12" s="11">
        <f>T17</f>
        <v>86</v>
      </c>
      <c r="AV12" s="11">
        <f>U17</f>
        <v>270035</v>
      </c>
      <c r="AW12">
        <f t="shared" si="16"/>
        <v>4</v>
      </c>
      <c r="AX12">
        <f t="shared" si="17"/>
        <v>4</v>
      </c>
      <c r="AY12">
        <f t="shared" si="18"/>
        <v>4.0000400000000003</v>
      </c>
      <c r="AZ12">
        <f t="shared" si="19"/>
        <v>4</v>
      </c>
    </row>
    <row r="13" spans="1:52" ht="19.5" customHeight="1" x14ac:dyDescent="0.2">
      <c r="A13" s="155">
        <v>5</v>
      </c>
      <c r="B13" s="133" t="s">
        <v>137</v>
      </c>
      <c r="C13" s="139" t="s">
        <v>138</v>
      </c>
      <c r="D13" s="140"/>
      <c r="E13" s="72"/>
      <c r="F13" s="139" t="s">
        <v>143</v>
      </c>
      <c r="G13" s="140"/>
      <c r="H13" s="72"/>
      <c r="I13" s="139" t="s">
        <v>139</v>
      </c>
      <c r="J13" s="150"/>
      <c r="K13" s="72"/>
      <c r="L13" s="139" t="s">
        <v>140</v>
      </c>
      <c r="M13" s="140"/>
      <c r="N13" s="72"/>
      <c r="O13" s="163">
        <f>SUM(E14+H14+K14+N14)</f>
        <v>6</v>
      </c>
      <c r="P13" s="165">
        <f>SUM(D14+G14+J14+M14)</f>
        <v>77550</v>
      </c>
      <c r="Q13" s="161">
        <f>AD10</f>
        <v>1</v>
      </c>
      <c r="T13" s="174">
        <f>O13+'12 družstiev Pretek č. 1'!O13+'12 družstiev Pretek č. 2'!O13+'12 družstiev Pretek č. 3'!O13</f>
        <v>43</v>
      </c>
      <c r="U13" s="165">
        <f>P13+'12 družstiev Pretek č. 1'!P13+'12 družstiev Pretek č. 2'!P13+'12 družstiev Pretek č. 3'!P13</f>
        <v>376345</v>
      </c>
      <c r="V13" s="161">
        <f>AZ10</f>
        <v>1</v>
      </c>
      <c r="W13" s="20"/>
      <c r="Y13" s="12">
        <f>O19</f>
        <v>38</v>
      </c>
      <c r="Z13" s="13">
        <f>P19</f>
        <v>26610</v>
      </c>
      <c r="AA13" s="8">
        <f t="shared" si="2"/>
        <v>10</v>
      </c>
      <c r="AB13" s="8">
        <f t="shared" si="3"/>
        <v>11</v>
      </c>
      <c r="AC13" s="8">
        <f t="shared" si="4"/>
        <v>10.000109999999999</v>
      </c>
      <c r="AD13" s="22">
        <f t="shared" si="5"/>
        <v>10</v>
      </c>
      <c r="AE13" s="17">
        <f>D20</f>
        <v>2470</v>
      </c>
      <c r="AF13" s="18">
        <f t="shared" si="6"/>
        <v>12</v>
      </c>
      <c r="AG13" s="8">
        <f t="shared" si="0"/>
        <v>1</v>
      </c>
      <c r="AH13" s="21">
        <f t="shared" si="20"/>
        <v>12</v>
      </c>
      <c r="AI13" s="17">
        <f>G20</f>
        <v>5160</v>
      </c>
      <c r="AJ13">
        <f t="shared" si="8"/>
        <v>11</v>
      </c>
      <c r="AK13" s="8">
        <f t="shared" si="1"/>
        <v>1</v>
      </c>
      <c r="AL13" s="21">
        <f t="shared" si="9"/>
        <v>11</v>
      </c>
      <c r="AM13" s="17">
        <f>J20</f>
        <v>7370</v>
      </c>
      <c r="AN13" s="18">
        <f t="shared" si="10"/>
        <v>9</v>
      </c>
      <c r="AO13" s="8">
        <f t="shared" si="11"/>
        <v>1</v>
      </c>
      <c r="AP13" s="21">
        <f t="shared" si="12"/>
        <v>9</v>
      </c>
      <c r="AQ13" s="17">
        <f>M20</f>
        <v>11610</v>
      </c>
      <c r="AR13" s="18">
        <f t="shared" si="13"/>
        <v>6</v>
      </c>
      <c r="AS13" s="8">
        <f t="shared" si="14"/>
        <v>1</v>
      </c>
      <c r="AT13" s="21">
        <f t="shared" si="15"/>
        <v>6</v>
      </c>
      <c r="AU13" s="11">
        <f>T19</f>
        <v>136</v>
      </c>
      <c r="AV13" s="11">
        <f>U19</f>
        <v>194375</v>
      </c>
      <c r="AW13">
        <f t="shared" si="16"/>
        <v>10</v>
      </c>
      <c r="AX13">
        <f t="shared" si="17"/>
        <v>10</v>
      </c>
      <c r="AY13">
        <f t="shared" si="18"/>
        <v>10.0001</v>
      </c>
      <c r="AZ13">
        <f t="shared" si="19"/>
        <v>10</v>
      </c>
    </row>
    <row r="14" spans="1:52" ht="19.5" customHeight="1" thickBot="1" x14ac:dyDescent="0.25">
      <c r="A14" s="155"/>
      <c r="B14" s="134"/>
      <c r="C14" s="25">
        <v>3</v>
      </c>
      <c r="D14" s="26">
        <v>23420</v>
      </c>
      <c r="E14" s="30">
        <f>IF(ISBLANK(D14),0,IF(ISBLANK(C13),0,IF(E13 = "D",MAX($A$5:$A$28) + 2,AH10)))</f>
        <v>1</v>
      </c>
      <c r="F14" s="25">
        <v>6</v>
      </c>
      <c r="G14" s="26">
        <v>19500</v>
      </c>
      <c r="H14" s="30">
        <f>IF(ISBLANK(G14),0,IF(ISBLANK(F13),0,IF(H13 = "D",MAX($A$5:$A$28) + 2,AL10)))</f>
        <v>1</v>
      </c>
      <c r="I14" s="25">
        <v>8</v>
      </c>
      <c r="J14" s="26">
        <v>16300</v>
      </c>
      <c r="K14" s="30">
        <f>IF(ISBLANK(J14),0,IF(ISBLANK(I13),0,IF(K13 = "D",MAX($A$5:$A$28) + 2,AP10)))</f>
        <v>2</v>
      </c>
      <c r="L14" s="25">
        <v>2</v>
      </c>
      <c r="M14" s="26">
        <v>18330</v>
      </c>
      <c r="N14" s="30">
        <f>IF(ISBLANK(M14),0,IF(ISBLANK(L13),0,IF(N13 = "D",MAX($A$5:$A$28) + 2,AT10)))</f>
        <v>2</v>
      </c>
      <c r="O14" s="164"/>
      <c r="P14" s="166"/>
      <c r="Q14" s="162"/>
      <c r="T14" s="216"/>
      <c r="U14" s="166"/>
      <c r="V14" s="162"/>
      <c r="W14" s="20"/>
      <c r="Y14" s="12">
        <f>O21</f>
        <v>41</v>
      </c>
      <c r="Z14" s="13">
        <f>P21</f>
        <v>22655</v>
      </c>
      <c r="AA14" s="8">
        <f t="shared" si="2"/>
        <v>12</v>
      </c>
      <c r="AB14" s="8">
        <f t="shared" si="3"/>
        <v>12</v>
      </c>
      <c r="AC14" s="8">
        <f t="shared" si="4"/>
        <v>12.000120000000001</v>
      </c>
      <c r="AD14" s="22">
        <f t="shared" si="5"/>
        <v>12</v>
      </c>
      <c r="AE14" s="17">
        <f>D22</f>
        <v>11070</v>
      </c>
      <c r="AF14" s="18">
        <f t="shared" si="6"/>
        <v>6</v>
      </c>
      <c r="AG14" s="8">
        <f t="shared" si="0"/>
        <v>1</v>
      </c>
      <c r="AH14" s="21">
        <f t="shared" si="20"/>
        <v>6</v>
      </c>
      <c r="AI14" s="17">
        <f>G22</f>
        <v>2675</v>
      </c>
      <c r="AJ14">
        <f t="shared" si="8"/>
        <v>12</v>
      </c>
      <c r="AK14" s="8">
        <f t="shared" si="1"/>
        <v>1</v>
      </c>
      <c r="AL14" s="21">
        <f t="shared" si="9"/>
        <v>12</v>
      </c>
      <c r="AM14" s="17">
        <f>J22</f>
        <v>2740</v>
      </c>
      <c r="AN14" s="18">
        <f t="shared" si="10"/>
        <v>12</v>
      </c>
      <c r="AO14" s="8">
        <f t="shared" si="11"/>
        <v>1</v>
      </c>
      <c r="AP14" s="21">
        <f t="shared" si="12"/>
        <v>12</v>
      </c>
      <c r="AQ14" s="17">
        <f>M22</f>
        <v>6170</v>
      </c>
      <c r="AR14" s="18">
        <f t="shared" si="13"/>
        <v>11</v>
      </c>
      <c r="AS14" s="8">
        <f t="shared" si="14"/>
        <v>1</v>
      </c>
      <c r="AT14" s="21">
        <f t="shared" si="15"/>
        <v>11</v>
      </c>
      <c r="AU14" s="11">
        <f>T21</f>
        <v>157</v>
      </c>
      <c r="AV14" s="11">
        <f>U21</f>
        <v>169255</v>
      </c>
      <c r="AW14">
        <f t="shared" si="16"/>
        <v>12</v>
      </c>
      <c r="AX14">
        <f t="shared" si="17"/>
        <v>12</v>
      </c>
      <c r="AY14">
        <f t="shared" si="18"/>
        <v>12.000120000000001</v>
      </c>
      <c r="AZ14">
        <f t="shared" si="19"/>
        <v>12</v>
      </c>
    </row>
    <row r="15" spans="1:52" ht="19.5" customHeight="1" x14ac:dyDescent="0.2">
      <c r="A15" s="153">
        <v>6</v>
      </c>
      <c r="B15" s="133" t="s">
        <v>146</v>
      </c>
      <c r="C15" s="139" t="s">
        <v>151</v>
      </c>
      <c r="D15" s="140"/>
      <c r="E15" s="72"/>
      <c r="F15" s="139" t="s">
        <v>152</v>
      </c>
      <c r="G15" s="140"/>
      <c r="H15" s="72"/>
      <c r="I15" s="139" t="s">
        <v>148</v>
      </c>
      <c r="J15" s="150"/>
      <c r="K15" s="72"/>
      <c r="L15" s="139" t="s">
        <v>149</v>
      </c>
      <c r="M15" s="140"/>
      <c r="N15" s="72"/>
      <c r="O15" s="163">
        <f>SUM(E16+H16+K16+N16)</f>
        <v>24</v>
      </c>
      <c r="P15" s="165">
        <f>SUM(D16+G16+J16+M16)</f>
        <v>42480</v>
      </c>
      <c r="Q15" s="161">
        <f>AD11</f>
        <v>5</v>
      </c>
      <c r="T15" s="174">
        <f>O15+'12 družstiev Pretek č. 1'!O15+'12 družstiev Pretek č. 2'!O15+'12 družstiev Pretek č. 3'!O15</f>
        <v>79</v>
      </c>
      <c r="U15" s="165">
        <f>P15+'12 družstiev Pretek č. 1'!P15+'12 družstiev Pretek č. 2'!P15+'12 družstiev Pretek č. 3'!P15</f>
        <v>299915</v>
      </c>
      <c r="V15" s="161">
        <f>AZ11</f>
        <v>3</v>
      </c>
      <c r="Y15" s="12">
        <f>O23</f>
        <v>25</v>
      </c>
      <c r="Z15" s="13">
        <f>P23</f>
        <v>40240</v>
      </c>
      <c r="AA15" s="8">
        <f t="shared" si="2"/>
        <v>6</v>
      </c>
      <c r="AB15" s="8">
        <f t="shared" si="3"/>
        <v>6</v>
      </c>
      <c r="AC15" s="8">
        <f t="shared" si="4"/>
        <v>6.0000600000000004</v>
      </c>
      <c r="AD15" s="22">
        <f t="shared" si="5"/>
        <v>6</v>
      </c>
      <c r="AE15" s="17">
        <f>D24</f>
        <v>12680</v>
      </c>
      <c r="AF15" s="18">
        <f t="shared" si="6"/>
        <v>2</v>
      </c>
      <c r="AG15" s="8">
        <f t="shared" si="0"/>
        <v>1</v>
      </c>
      <c r="AH15" s="21">
        <f t="shared" si="20"/>
        <v>2</v>
      </c>
      <c r="AI15" s="17">
        <f>G24</f>
        <v>6980</v>
      </c>
      <c r="AJ15">
        <f t="shared" si="8"/>
        <v>9</v>
      </c>
      <c r="AK15" s="8">
        <f t="shared" si="1"/>
        <v>1</v>
      </c>
      <c r="AL15" s="21">
        <f t="shared" si="9"/>
        <v>9</v>
      </c>
      <c r="AM15" s="17">
        <f>J24</f>
        <v>11380</v>
      </c>
      <c r="AN15" s="18">
        <f t="shared" si="10"/>
        <v>5</v>
      </c>
      <c r="AO15" s="8">
        <f t="shared" si="11"/>
        <v>1</v>
      </c>
      <c r="AP15" s="21">
        <f t="shared" si="12"/>
        <v>5</v>
      </c>
      <c r="AQ15" s="17">
        <f>M24</f>
        <v>9200</v>
      </c>
      <c r="AR15" s="18">
        <f t="shared" si="13"/>
        <v>9</v>
      </c>
      <c r="AS15" s="8">
        <f t="shared" si="14"/>
        <v>1</v>
      </c>
      <c r="AT15" s="21">
        <f t="shared" si="15"/>
        <v>9</v>
      </c>
      <c r="AU15" s="11">
        <f>T23</f>
        <v>110</v>
      </c>
      <c r="AV15" s="11">
        <f>U23</f>
        <v>225020</v>
      </c>
      <c r="AW15">
        <f t="shared" si="16"/>
        <v>7</v>
      </c>
      <c r="AX15">
        <f t="shared" si="17"/>
        <v>8</v>
      </c>
      <c r="AY15">
        <f t="shared" si="18"/>
        <v>7.0000799999999996</v>
      </c>
      <c r="AZ15">
        <f t="shared" si="19"/>
        <v>7</v>
      </c>
    </row>
    <row r="16" spans="1:52" ht="19.5" customHeight="1" thickBot="1" x14ac:dyDescent="0.25">
      <c r="A16" s="154"/>
      <c r="B16" s="134"/>
      <c r="C16" s="25">
        <v>9</v>
      </c>
      <c r="D16" s="26">
        <v>4340</v>
      </c>
      <c r="E16" s="30">
        <f>IF(ISBLANK(D16),0,IF(ISBLANK(C15),0,IF(E15 = "D",MAX($A$5:$A$28) + 2,AH11)))</f>
        <v>10</v>
      </c>
      <c r="F16" s="25">
        <v>11</v>
      </c>
      <c r="G16" s="26">
        <v>10980</v>
      </c>
      <c r="H16" s="30">
        <f>IF(ISBLANK(G16),0,IF(ISBLANK(F15),0,IF(H15 = "D",MAX($A$5:$A$28) + 2,AL11)))</f>
        <v>5</v>
      </c>
      <c r="I16" s="25">
        <v>6</v>
      </c>
      <c r="J16" s="26">
        <v>11180</v>
      </c>
      <c r="K16" s="30">
        <f>IF(ISBLANK(J16),0,IF(ISBLANK(I15),0,IF(K15 = "D",MAX($A$5:$A$28) + 2,AP11)))</f>
        <v>6</v>
      </c>
      <c r="L16" s="25">
        <v>11</v>
      </c>
      <c r="M16" s="26">
        <v>15980</v>
      </c>
      <c r="N16" s="30">
        <f>IF(ISBLANK(M16),0,IF(ISBLANK(L15),0,IF(N15 = "D",MAX($A$5:$A$28) + 2,AT11)))</f>
        <v>3</v>
      </c>
      <c r="O16" s="164"/>
      <c r="P16" s="166"/>
      <c r="Q16" s="162"/>
      <c r="T16" s="216"/>
      <c r="U16" s="166"/>
      <c r="V16" s="162"/>
      <c r="Y16" s="12">
        <f>O25</f>
        <v>18</v>
      </c>
      <c r="Z16" s="13">
        <f>P25</f>
        <v>48820</v>
      </c>
      <c r="AA16" s="8">
        <f t="shared" si="2"/>
        <v>3</v>
      </c>
      <c r="AB16" s="8">
        <f t="shared" si="3"/>
        <v>3</v>
      </c>
      <c r="AC16" s="8">
        <f t="shared" si="4"/>
        <v>3.0000300000000002</v>
      </c>
      <c r="AD16" s="22">
        <f t="shared" si="5"/>
        <v>3</v>
      </c>
      <c r="AE16" s="17">
        <f>D26</f>
        <v>11350</v>
      </c>
      <c r="AF16" s="18">
        <f t="shared" si="6"/>
        <v>5</v>
      </c>
      <c r="AG16" s="8">
        <f t="shared" si="0"/>
        <v>1</v>
      </c>
      <c r="AH16" s="21">
        <f t="shared" si="20"/>
        <v>5</v>
      </c>
      <c r="AI16" s="17">
        <f>G26</f>
        <v>15040</v>
      </c>
      <c r="AJ16">
        <f t="shared" si="8"/>
        <v>2</v>
      </c>
      <c r="AK16" s="8">
        <f t="shared" si="1"/>
        <v>1</v>
      </c>
      <c r="AL16" s="21">
        <f t="shared" si="9"/>
        <v>2</v>
      </c>
      <c r="AM16" s="17">
        <f>J26</f>
        <v>12050</v>
      </c>
      <c r="AN16" s="18">
        <f t="shared" si="10"/>
        <v>4</v>
      </c>
      <c r="AO16" s="8">
        <f t="shared" si="11"/>
        <v>1</v>
      </c>
      <c r="AP16" s="21">
        <f t="shared" si="12"/>
        <v>4</v>
      </c>
      <c r="AQ16" s="17">
        <f>M26</f>
        <v>10380</v>
      </c>
      <c r="AR16" s="18">
        <f t="shared" si="13"/>
        <v>7</v>
      </c>
      <c r="AS16" s="8">
        <f t="shared" si="14"/>
        <v>1</v>
      </c>
      <c r="AT16" s="21">
        <f t="shared" si="15"/>
        <v>7</v>
      </c>
      <c r="AU16" s="11">
        <f>T25</f>
        <v>113</v>
      </c>
      <c r="AV16" s="11">
        <f>U25</f>
        <v>213275</v>
      </c>
      <c r="AW16">
        <f t="shared" si="16"/>
        <v>8</v>
      </c>
      <c r="AX16">
        <f t="shared" si="17"/>
        <v>9</v>
      </c>
      <c r="AY16">
        <f t="shared" si="18"/>
        <v>8.0000900000000001</v>
      </c>
      <c r="AZ16">
        <f t="shared" si="19"/>
        <v>8</v>
      </c>
    </row>
    <row r="17" spans="1:52" ht="19.5" customHeight="1" thickBot="1" x14ac:dyDescent="0.25">
      <c r="A17" s="155">
        <v>7</v>
      </c>
      <c r="B17" s="137" t="s">
        <v>153</v>
      </c>
      <c r="C17" s="139" t="s">
        <v>158</v>
      </c>
      <c r="D17" s="140"/>
      <c r="E17" s="72"/>
      <c r="F17" s="139" t="s">
        <v>157</v>
      </c>
      <c r="G17" s="140"/>
      <c r="H17" s="72"/>
      <c r="I17" s="139" t="s">
        <v>154</v>
      </c>
      <c r="J17" s="150"/>
      <c r="K17" s="72"/>
      <c r="L17" s="139" t="s">
        <v>155</v>
      </c>
      <c r="M17" s="140"/>
      <c r="N17" s="72"/>
      <c r="O17" s="163">
        <f>SUM(E18+H18+K18+N18)</f>
        <v>39</v>
      </c>
      <c r="P17" s="165">
        <f>SUM(D18+G18+J18+M18)</f>
        <v>27225</v>
      </c>
      <c r="Q17" s="161">
        <f>AD12</f>
        <v>11</v>
      </c>
      <c r="T17" s="174">
        <f>O17+'12 družstiev Pretek č. 1'!O17+'12 družstiev Pretek č. 2'!O17+'12 družstiev Pretek č. 3'!O17</f>
        <v>86</v>
      </c>
      <c r="U17" s="165">
        <f>P17+'12 družstiev Pretek č. 1'!P17+'12 družstiev Pretek č. 2'!P17+'12 družstiev Pretek č. 3'!P17</f>
        <v>270035</v>
      </c>
      <c r="V17" s="161">
        <f>AZ12</f>
        <v>4</v>
      </c>
      <c r="Y17" s="14">
        <f>O27</f>
        <v>18</v>
      </c>
      <c r="Z17" s="15">
        <f>P27</f>
        <v>48380</v>
      </c>
      <c r="AA17" s="16">
        <f t="shared" si="2"/>
        <v>3</v>
      </c>
      <c r="AB17" s="16">
        <f t="shared" si="3"/>
        <v>4</v>
      </c>
      <c r="AC17" s="16">
        <f t="shared" si="4"/>
        <v>3.0000399999999998</v>
      </c>
      <c r="AD17" s="23">
        <f t="shared" si="5"/>
        <v>4</v>
      </c>
      <c r="AE17" s="19">
        <f>D28</f>
        <v>8970</v>
      </c>
      <c r="AF17" s="18">
        <f t="shared" si="6"/>
        <v>8</v>
      </c>
      <c r="AG17" s="16">
        <f t="shared" si="0"/>
        <v>1</v>
      </c>
      <c r="AH17" s="21">
        <f t="shared" si="20"/>
        <v>8</v>
      </c>
      <c r="AI17" s="19">
        <f>G28</f>
        <v>13740</v>
      </c>
      <c r="AJ17">
        <f t="shared" si="8"/>
        <v>3</v>
      </c>
      <c r="AK17" s="16">
        <f t="shared" si="1"/>
        <v>1</v>
      </c>
      <c r="AL17" s="21">
        <f t="shared" si="9"/>
        <v>3</v>
      </c>
      <c r="AM17" s="19">
        <f>J28</f>
        <v>12190</v>
      </c>
      <c r="AN17" s="18">
        <f t="shared" si="10"/>
        <v>3</v>
      </c>
      <c r="AO17" s="16">
        <f t="shared" si="11"/>
        <v>1</v>
      </c>
      <c r="AP17" s="21">
        <f t="shared" si="12"/>
        <v>3</v>
      </c>
      <c r="AQ17" s="19">
        <f>M28</f>
        <v>13480</v>
      </c>
      <c r="AR17" s="18">
        <f t="shared" si="13"/>
        <v>4</v>
      </c>
      <c r="AS17" s="16">
        <f t="shared" si="14"/>
        <v>1</v>
      </c>
      <c r="AT17" s="21">
        <f t="shared" si="15"/>
        <v>4</v>
      </c>
      <c r="AU17" s="11">
        <f>T27</f>
        <v>101</v>
      </c>
      <c r="AV17" s="11">
        <f>U27</f>
        <v>254180</v>
      </c>
      <c r="AW17">
        <f t="shared" si="16"/>
        <v>5</v>
      </c>
      <c r="AX17">
        <f t="shared" si="17"/>
        <v>6</v>
      </c>
      <c r="AY17">
        <f t="shared" si="18"/>
        <v>5.0000600000000004</v>
      </c>
      <c r="AZ17">
        <f t="shared" si="19"/>
        <v>6</v>
      </c>
    </row>
    <row r="18" spans="1:52" ht="19.5" customHeight="1" thickBot="1" x14ac:dyDescent="0.25">
      <c r="A18" s="155"/>
      <c r="B18" s="138"/>
      <c r="C18" s="25">
        <v>11</v>
      </c>
      <c r="D18" s="26">
        <v>6415</v>
      </c>
      <c r="E18" s="30">
        <f>IF(ISBLANK(D18),0,IF(ISBLANK(C17),0,IF(E17 = "D",MAX($A$5:$A$28) + 2,AH12)))</f>
        <v>9</v>
      </c>
      <c r="F18" s="25">
        <v>8</v>
      </c>
      <c r="G18" s="26">
        <v>6860</v>
      </c>
      <c r="H18" s="30">
        <f>IF(ISBLANK(G18),0,IF(ISBLANK(F17),0,IF(H17 = "D",MAX($A$5:$A$28) + 2,AL12)))</f>
        <v>10</v>
      </c>
      <c r="I18" s="25">
        <v>1</v>
      </c>
      <c r="J18" s="26">
        <v>5540</v>
      </c>
      <c r="K18" s="30">
        <f>IF(ISBLANK(J18),0,IF(ISBLANK(I17),0,IF(K17 = "D",MAX($A$5:$A$28) + 2,AP12)))</f>
        <v>10</v>
      </c>
      <c r="L18" s="25">
        <v>4</v>
      </c>
      <c r="M18" s="26">
        <v>8410</v>
      </c>
      <c r="N18" s="30">
        <f>IF(ISBLANK(M18),0,IF(ISBLANK(L17),0,IF(N17 = "D",MAX($A$5:$A$28) + 2,AT12)))</f>
        <v>10</v>
      </c>
      <c r="O18" s="164"/>
      <c r="P18" s="166"/>
      <c r="Q18" s="162"/>
      <c r="T18" s="216"/>
      <c r="U18" s="166"/>
      <c r="V18" s="162"/>
      <c r="AF18" s="10"/>
      <c r="AJ18" s="27"/>
      <c r="AK18" s="28"/>
      <c r="AL18" s="29"/>
    </row>
    <row r="19" spans="1:52" ht="19.5" customHeight="1" thickBot="1" x14ac:dyDescent="0.25">
      <c r="A19" s="153">
        <v>8</v>
      </c>
      <c r="B19" s="137" t="s">
        <v>159</v>
      </c>
      <c r="C19" s="139" t="s">
        <v>162</v>
      </c>
      <c r="D19" s="140"/>
      <c r="E19" s="72"/>
      <c r="F19" s="139" t="s">
        <v>164</v>
      </c>
      <c r="G19" s="140"/>
      <c r="H19" s="72"/>
      <c r="I19" s="139" t="s">
        <v>166</v>
      </c>
      <c r="J19" s="150"/>
      <c r="K19" s="72"/>
      <c r="L19" s="139" t="s">
        <v>161</v>
      </c>
      <c r="M19" s="140"/>
      <c r="N19" s="72"/>
      <c r="O19" s="163">
        <f>SUM(E20+H20+K20+N20)</f>
        <v>38</v>
      </c>
      <c r="P19" s="165">
        <f>SUM(D20+G20+J20+M20)</f>
        <v>26610</v>
      </c>
      <c r="Q19" s="161">
        <f>AD13</f>
        <v>10</v>
      </c>
      <c r="T19" s="174">
        <f>O19+'12 družstiev Pretek č. 1'!O19+'12 družstiev Pretek č. 2'!O19+'12 družstiev Pretek č. 3'!O19</f>
        <v>136</v>
      </c>
      <c r="U19" s="165">
        <f>P19+'12 družstiev Pretek č. 1'!P19+'12 družstiev Pretek č. 2'!P19+'12 družstiev Pretek č. 3'!P19</f>
        <v>194375</v>
      </c>
      <c r="V19" s="161">
        <f>AZ13</f>
        <v>10</v>
      </c>
      <c r="AF19" s="10"/>
      <c r="AP19" s="20" t="s">
        <v>25</v>
      </c>
      <c r="AQ19" s="9" t="str">
        <f>IF(C5 = "D","0"," ")</f>
        <v xml:space="preserve"> </v>
      </c>
    </row>
    <row r="20" spans="1:52" ht="19.5" customHeight="1" thickBot="1" x14ac:dyDescent="0.25">
      <c r="A20" s="154"/>
      <c r="B20" s="138"/>
      <c r="C20" s="25">
        <v>6</v>
      </c>
      <c r="D20" s="26">
        <v>2470</v>
      </c>
      <c r="E20" s="30">
        <f>IF(ISBLANK(D20),0,IF(ISBLANK(C19),0,IF(E19 = "D",MAX($A$5:$A$28) + 2,AH13)))</f>
        <v>12</v>
      </c>
      <c r="F20" s="25">
        <v>3</v>
      </c>
      <c r="G20" s="26">
        <v>5160</v>
      </c>
      <c r="H20" s="30">
        <f>IF(ISBLANK(G20),0,IF(ISBLANK(F19),0,IF(H19 = "D",MAX($A$5:$A$28) + 2,AL13)))</f>
        <v>11</v>
      </c>
      <c r="I20" s="25">
        <v>3</v>
      </c>
      <c r="J20" s="26">
        <v>7370</v>
      </c>
      <c r="K20" s="30">
        <f>IF(ISBLANK(J20),0,IF(ISBLANK(I19),0,IF(K19 = "D",MAX($A$5:$A$28) + 2,AP13)))</f>
        <v>9</v>
      </c>
      <c r="L20" s="25">
        <v>1</v>
      </c>
      <c r="M20" s="26">
        <v>11610</v>
      </c>
      <c r="N20" s="30">
        <f>IF(ISBLANK(M20),0,IF(ISBLANK(L19),0,IF(N19 = "D",MAX($A$5:$A$28) + 2,AT13)))</f>
        <v>6</v>
      </c>
      <c r="O20" s="164"/>
      <c r="P20" s="166"/>
      <c r="Q20" s="162"/>
      <c r="T20" s="216"/>
      <c r="U20" s="166"/>
      <c r="V20" s="162"/>
      <c r="AF20" s="10"/>
      <c r="AP20" s="20" t="s">
        <v>26</v>
      </c>
    </row>
    <row r="21" spans="1:52" ht="19.5" customHeight="1" x14ac:dyDescent="0.2">
      <c r="A21" s="153">
        <v>9</v>
      </c>
      <c r="B21" s="133" t="s">
        <v>168</v>
      </c>
      <c r="C21" s="139" t="s">
        <v>173</v>
      </c>
      <c r="D21" s="140"/>
      <c r="E21" s="72"/>
      <c r="F21" s="139" t="s">
        <v>170</v>
      </c>
      <c r="G21" s="140"/>
      <c r="H21" s="72"/>
      <c r="I21" s="139" t="s">
        <v>169</v>
      </c>
      <c r="J21" s="150"/>
      <c r="K21" s="72"/>
      <c r="L21" s="139" t="s">
        <v>171</v>
      </c>
      <c r="M21" s="140"/>
      <c r="N21" s="72"/>
      <c r="O21" s="163">
        <f>SUM(E22+H22+K22+N22)</f>
        <v>41</v>
      </c>
      <c r="P21" s="165">
        <f>SUM(D22+G22+J22+M22)</f>
        <v>22655</v>
      </c>
      <c r="Q21" s="161">
        <f>AD14</f>
        <v>12</v>
      </c>
      <c r="T21" s="174">
        <f>O21+'12 družstiev Pretek č. 1'!O21+'12 družstiev Pretek č. 2'!O21+'12 družstiev Pretek č. 3'!O21</f>
        <v>157</v>
      </c>
      <c r="U21" s="165">
        <f>P21+'12 družstiev Pretek č. 1'!P21+'12 družstiev Pretek č. 2'!P21+'12 družstiev Pretek č. 3'!P21</f>
        <v>169255</v>
      </c>
      <c r="V21" s="161">
        <f>AZ14</f>
        <v>12</v>
      </c>
      <c r="AF21" s="10"/>
    </row>
    <row r="22" spans="1:52" ht="19.5" customHeight="1" thickBot="1" x14ac:dyDescent="0.25">
      <c r="A22" s="154"/>
      <c r="B22" s="134"/>
      <c r="C22" s="25">
        <v>2</v>
      </c>
      <c r="D22" s="26">
        <v>11070</v>
      </c>
      <c r="E22" s="30">
        <f>IF(ISBLANK(D22),0,IF(ISBLANK(C21),0,IF(E21 = "D",MAX($A$5:$A$28) + 2,AH14)))</f>
        <v>6</v>
      </c>
      <c r="F22" s="25">
        <v>9</v>
      </c>
      <c r="G22" s="26">
        <v>2675</v>
      </c>
      <c r="H22" s="30">
        <f>IF(ISBLANK(G22),0,IF(ISBLANK(F21),0,IF(H21 = "D",MAX($A$5:$A$28) + 2,AL14)))</f>
        <v>12</v>
      </c>
      <c r="I22" s="25">
        <v>9</v>
      </c>
      <c r="J22" s="26">
        <v>2740</v>
      </c>
      <c r="K22" s="30">
        <f>IF(ISBLANK(J22),0,IF(ISBLANK(I21),0,IF(K21 = "D",MAX($A$5:$A$28) + 2,AP14)))</f>
        <v>12</v>
      </c>
      <c r="L22" s="25">
        <v>9</v>
      </c>
      <c r="M22" s="26">
        <v>6170</v>
      </c>
      <c r="N22" s="30">
        <f>IF(ISBLANK(M22),0,IF(ISBLANK(L21),0,IF(N21 = "D",MAX($A$5:$A$28) + 2,AT14)))</f>
        <v>11</v>
      </c>
      <c r="O22" s="164"/>
      <c r="P22" s="166"/>
      <c r="Q22" s="162"/>
      <c r="T22" s="216"/>
      <c r="U22" s="166"/>
      <c r="V22" s="162"/>
      <c r="AF22" s="10"/>
    </row>
    <row r="23" spans="1:52" ht="19.5" customHeight="1" x14ac:dyDescent="0.2">
      <c r="A23" s="155">
        <v>10</v>
      </c>
      <c r="B23" s="133" t="s">
        <v>175</v>
      </c>
      <c r="C23" s="139" t="s">
        <v>182</v>
      </c>
      <c r="D23" s="140"/>
      <c r="E23" s="72"/>
      <c r="F23" s="139" t="s">
        <v>177</v>
      </c>
      <c r="G23" s="140"/>
      <c r="H23" s="72"/>
      <c r="I23" s="139" t="s">
        <v>181</v>
      </c>
      <c r="J23" s="150"/>
      <c r="K23" s="72"/>
      <c r="L23" s="139" t="s">
        <v>178</v>
      </c>
      <c r="M23" s="140"/>
      <c r="N23" s="72"/>
      <c r="O23" s="163">
        <f>SUM(E24+H24+K24+N24)</f>
        <v>25</v>
      </c>
      <c r="P23" s="165">
        <f>SUM(D24+G24+J24+M24)</f>
        <v>40240</v>
      </c>
      <c r="Q23" s="161">
        <f>AD15</f>
        <v>6</v>
      </c>
      <c r="T23" s="174">
        <f>O23+'12 družstiev Pretek č. 1'!O23+'12 družstiev Pretek č. 2'!O23+'12 družstiev Pretek č. 3'!O23</f>
        <v>110</v>
      </c>
      <c r="U23" s="165">
        <f>P23+'12 družstiev Pretek č. 1'!P23+'12 družstiev Pretek č. 2'!P23+'12 družstiev Pretek č. 3'!P23</f>
        <v>225020</v>
      </c>
      <c r="V23" s="161">
        <f>AZ15</f>
        <v>7</v>
      </c>
      <c r="AF23" s="10"/>
    </row>
    <row r="24" spans="1:52" ht="19.5" customHeight="1" thickBot="1" x14ac:dyDescent="0.25">
      <c r="A24" s="155"/>
      <c r="B24" s="134"/>
      <c r="C24" s="25">
        <v>7</v>
      </c>
      <c r="D24" s="26">
        <v>12680</v>
      </c>
      <c r="E24" s="30">
        <f>IF(ISBLANK(D24),0,IF(ISBLANK(C23),0,IF(E23 = "D",MAX($A$5:$A$28) + 2,AH15)))</f>
        <v>2</v>
      </c>
      <c r="F24" s="25">
        <v>2</v>
      </c>
      <c r="G24" s="26">
        <v>6980</v>
      </c>
      <c r="H24" s="30">
        <f>IF(ISBLANK(G24),0,IF(ISBLANK(F23),0,IF(H23 = "D",MAX($A$5:$A$28) + 2,AL15)))</f>
        <v>9</v>
      </c>
      <c r="I24" s="25">
        <v>11</v>
      </c>
      <c r="J24" s="26">
        <v>11380</v>
      </c>
      <c r="K24" s="30">
        <f>IF(ISBLANK(J24),0,IF(ISBLANK(I23),0,IF(K23 = "D",MAX($A$5:$A$28) + 2,AP15)))</f>
        <v>5</v>
      </c>
      <c r="L24" s="25">
        <v>5</v>
      </c>
      <c r="M24" s="26">
        <v>9200</v>
      </c>
      <c r="N24" s="30">
        <f>IF(ISBLANK(M24),0,IF(ISBLANK(L23),0,IF(N23 = "D",MAX($A$5:$A$28) + 2,AT15)))</f>
        <v>9</v>
      </c>
      <c r="O24" s="164"/>
      <c r="P24" s="166"/>
      <c r="Q24" s="162"/>
      <c r="T24" s="216"/>
      <c r="U24" s="166"/>
      <c r="V24" s="162"/>
      <c r="AF24" s="10"/>
    </row>
    <row r="25" spans="1:52" ht="19.5" customHeight="1" x14ac:dyDescent="0.2">
      <c r="A25" s="153">
        <v>11</v>
      </c>
      <c r="B25" s="133" t="s">
        <v>183</v>
      </c>
      <c r="C25" s="139" t="s">
        <v>184</v>
      </c>
      <c r="D25" s="140"/>
      <c r="E25" s="72"/>
      <c r="F25" s="139" t="s">
        <v>189</v>
      </c>
      <c r="G25" s="140"/>
      <c r="H25" s="72"/>
      <c r="I25" s="139" t="s">
        <v>188</v>
      </c>
      <c r="J25" s="150"/>
      <c r="K25" s="72"/>
      <c r="L25" s="139" t="s">
        <v>187</v>
      </c>
      <c r="M25" s="140"/>
      <c r="N25" s="72"/>
      <c r="O25" s="163">
        <f>SUM(E26+H26+K26+N26)</f>
        <v>18</v>
      </c>
      <c r="P25" s="165">
        <f>SUM(D26+G26+J26+M26)</f>
        <v>48820</v>
      </c>
      <c r="Q25" s="161">
        <f>AD16</f>
        <v>3</v>
      </c>
      <c r="T25" s="174">
        <f>O25+'12 družstiev Pretek č. 1'!O25+'12 družstiev Pretek č. 2'!O25+'12 družstiev Pretek č. 3'!O25</f>
        <v>113</v>
      </c>
      <c r="U25" s="165">
        <f>P25+'12 družstiev Pretek č. 1'!P25+'12 družstiev Pretek č. 2'!P25+'12 družstiev Pretek č. 3'!P25</f>
        <v>213275</v>
      </c>
      <c r="V25" s="161">
        <f>AZ16</f>
        <v>8</v>
      </c>
      <c r="AF25" s="10"/>
    </row>
    <row r="26" spans="1:52" ht="19.5" customHeight="1" thickBot="1" x14ac:dyDescent="0.25">
      <c r="A26" s="154"/>
      <c r="B26" s="134"/>
      <c r="C26" s="25">
        <v>8</v>
      </c>
      <c r="D26" s="26">
        <v>11350</v>
      </c>
      <c r="E26" s="30">
        <f>IF(ISBLANK(D26),0,IF(ISBLANK(C25),0,IF(E25 = "D",MAX($A$5:$A$28) + 2,AH16)))</f>
        <v>5</v>
      </c>
      <c r="F26" s="25">
        <v>1</v>
      </c>
      <c r="G26" s="26">
        <v>15040</v>
      </c>
      <c r="H26" s="30">
        <f>IF(ISBLANK(G26),0,IF(ISBLANK(F25),0,IF(H25 = "D",MAX($A$5:$A$28) + 2,AL16)))</f>
        <v>2</v>
      </c>
      <c r="I26" s="25">
        <v>4</v>
      </c>
      <c r="J26" s="26">
        <v>12050</v>
      </c>
      <c r="K26" s="30">
        <f>IF(ISBLANK(J26),0,IF(ISBLANK(I25),0,IF(K25 = "D",MAX($A$5:$A$28) + 2,AP16)))</f>
        <v>4</v>
      </c>
      <c r="L26" s="25">
        <v>6</v>
      </c>
      <c r="M26" s="26">
        <v>10380</v>
      </c>
      <c r="N26" s="30">
        <f>IF(ISBLANK(M26),0,IF(ISBLANK(L25),0,IF(N25 = "D",MAX($A$5:$A$28) + 2,AT16)))</f>
        <v>7</v>
      </c>
      <c r="O26" s="164"/>
      <c r="P26" s="166"/>
      <c r="Q26" s="162"/>
      <c r="T26" s="216"/>
      <c r="U26" s="166"/>
      <c r="V26" s="162"/>
      <c r="AF26" s="10"/>
    </row>
    <row r="27" spans="1:52" ht="19.5" customHeight="1" x14ac:dyDescent="0.2">
      <c r="A27" s="153">
        <v>12</v>
      </c>
      <c r="B27" s="133" t="s">
        <v>192</v>
      </c>
      <c r="C27" s="139" t="s">
        <v>199</v>
      </c>
      <c r="D27" s="140"/>
      <c r="E27" s="72"/>
      <c r="F27" s="139" t="s">
        <v>194</v>
      </c>
      <c r="G27" s="140"/>
      <c r="H27" s="72"/>
      <c r="I27" s="139" t="s">
        <v>195</v>
      </c>
      <c r="J27" s="150"/>
      <c r="K27" s="72"/>
      <c r="L27" s="139" t="s">
        <v>198</v>
      </c>
      <c r="M27" s="140"/>
      <c r="N27" s="72"/>
      <c r="O27" s="163">
        <f>SUM(E28+H28+K28+N28)</f>
        <v>18</v>
      </c>
      <c r="P27" s="165">
        <f>SUM(D28+G28+J28+M28)</f>
        <v>48380</v>
      </c>
      <c r="Q27" s="161">
        <f>AD17</f>
        <v>4</v>
      </c>
      <c r="T27" s="174">
        <f>O27+'12 družstiev Pretek č. 1'!O27+'12 družstiev Pretek č. 2'!O27+'12 družstiev Pretek č. 3'!O27</f>
        <v>101</v>
      </c>
      <c r="U27" s="165">
        <f>P27+'12 družstiev Pretek č. 1'!P27+'12 družstiev Pretek č. 2'!P27+'12 družstiev Pretek č. 3'!P27</f>
        <v>254180</v>
      </c>
      <c r="V27" s="161">
        <f>AZ17</f>
        <v>6</v>
      </c>
      <c r="AF27" s="10"/>
    </row>
    <row r="28" spans="1:52" ht="19.5" customHeight="1" thickBot="1" x14ac:dyDescent="0.25">
      <c r="A28" s="154"/>
      <c r="B28" s="134"/>
      <c r="C28" s="25">
        <v>12</v>
      </c>
      <c r="D28" s="26">
        <v>8970</v>
      </c>
      <c r="E28" s="30">
        <f>IF(ISBLANK(D28),0,IF(ISBLANK(C27),0,IF(E27 = "D",MAX($A$5:$A$28) + 2,AH17)))</f>
        <v>8</v>
      </c>
      <c r="F28" s="25">
        <v>5</v>
      </c>
      <c r="G28" s="26">
        <v>13740</v>
      </c>
      <c r="H28" s="30">
        <f>IF(ISBLANK(G28),0,IF(ISBLANK(F27),0,IF(H27 = "D",MAX($A$5:$A$28) + 2,AL17)))</f>
        <v>3</v>
      </c>
      <c r="I28" s="25">
        <v>2</v>
      </c>
      <c r="J28" s="26">
        <v>12190</v>
      </c>
      <c r="K28" s="30">
        <f>IF(ISBLANK(J28),0,IF(ISBLANK(I27),0,IF(K27 = "D",MAX($A$5:$A$28) + 2,AP17)))</f>
        <v>3</v>
      </c>
      <c r="L28" s="25">
        <v>3</v>
      </c>
      <c r="M28" s="26">
        <v>13480</v>
      </c>
      <c r="N28" s="30">
        <f>IF(ISBLANK(M28),0,IF(ISBLANK(L27),0,IF(N27 = "D",MAX($A$5:$A$28) + 2,AT17)))</f>
        <v>4</v>
      </c>
      <c r="O28" s="164"/>
      <c r="P28" s="166"/>
      <c r="Q28" s="162"/>
      <c r="T28" s="216"/>
      <c r="U28" s="166"/>
      <c r="V28" s="162"/>
      <c r="AF28" s="10"/>
    </row>
    <row r="29" spans="1:52" ht="27.95" customHeight="1" x14ac:dyDescent="0.25">
      <c r="A29" s="215" t="s">
        <v>105</v>
      </c>
      <c r="B29" s="215"/>
      <c r="C29" s="215"/>
      <c r="D29" s="215"/>
      <c r="E29" s="215"/>
      <c r="F29" s="215"/>
      <c r="G29" s="215"/>
      <c r="H29" s="215"/>
      <c r="I29" s="215"/>
      <c r="J29" s="215"/>
      <c r="K29" s="215"/>
      <c r="L29" s="215"/>
      <c r="M29" s="215"/>
      <c r="N29" s="215"/>
      <c r="O29" s="215"/>
      <c r="P29" s="215"/>
      <c r="Q29" s="215"/>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162" priority="109">
      <formula>LEN(TRIM(AQ19))=0</formula>
    </cfRule>
  </conditionalFormatting>
  <conditionalFormatting sqref="E5:E28 H5:H28 K5:K28 N5:N28">
    <cfRule type="containsBlanks" dxfId="161" priority="56">
      <formula>LEN(TRIM(E5))=0</formula>
    </cfRule>
  </conditionalFormatting>
  <conditionalFormatting sqref="C12:D12 C6:D6 C5 C8:D8 C10:D10 C14:D14 C16:D16 C18:D18 C20:D20 C22:D22 C24:D24 C26:D26 C28:D28">
    <cfRule type="containsBlanks" dxfId="160" priority="40">
      <formula>LEN(TRIM(C5))=0</formula>
    </cfRule>
  </conditionalFormatting>
  <conditionalFormatting sqref="C7">
    <cfRule type="containsBlanks" dxfId="159" priority="41">
      <formula>LEN(TRIM(C7))=0</formula>
    </cfRule>
  </conditionalFormatting>
  <conditionalFormatting sqref="C9">
    <cfRule type="containsBlanks" dxfId="158" priority="42">
      <formula>LEN(TRIM(C9))=0</formula>
    </cfRule>
  </conditionalFormatting>
  <conditionalFormatting sqref="C11">
    <cfRule type="containsBlanks" dxfId="157" priority="43">
      <formula>LEN(TRIM(C11))=0</formula>
    </cfRule>
  </conditionalFormatting>
  <conditionalFormatting sqref="C13">
    <cfRule type="containsBlanks" dxfId="156" priority="44">
      <formula>LEN(TRIM(C13))=0</formula>
    </cfRule>
  </conditionalFormatting>
  <conditionalFormatting sqref="C15">
    <cfRule type="containsBlanks" dxfId="155" priority="45">
      <formula>LEN(TRIM(C15))=0</formula>
    </cfRule>
  </conditionalFormatting>
  <conditionalFormatting sqref="C17">
    <cfRule type="containsBlanks" dxfId="154" priority="46">
      <formula>LEN(TRIM(C17))=0</formula>
    </cfRule>
  </conditionalFormatting>
  <conditionalFormatting sqref="C19">
    <cfRule type="containsBlanks" dxfId="153" priority="47">
      <formula>LEN(TRIM(C19))=0</formula>
    </cfRule>
  </conditionalFormatting>
  <conditionalFormatting sqref="C21">
    <cfRule type="containsBlanks" dxfId="152" priority="48">
      <formula>LEN(TRIM(C21))=0</formula>
    </cfRule>
  </conditionalFormatting>
  <conditionalFormatting sqref="C23">
    <cfRule type="containsBlanks" dxfId="151" priority="49">
      <formula>LEN(TRIM(C23))=0</formula>
    </cfRule>
  </conditionalFormatting>
  <conditionalFormatting sqref="C25">
    <cfRule type="containsBlanks" dxfId="150" priority="50">
      <formula>LEN(TRIM(C25))=0</formula>
    </cfRule>
  </conditionalFormatting>
  <conditionalFormatting sqref="C27">
    <cfRule type="containsBlanks" dxfId="149" priority="51">
      <formula>LEN(TRIM(C27))=0</formula>
    </cfRule>
  </conditionalFormatting>
  <conditionalFormatting sqref="F6:G6 F28:G28 F26:G26 F24:G24 F22:G22 F20:G20 F18:G18 F16:G16 F14:G14 F10:G10 F8:G8 F12:G12">
    <cfRule type="containsBlanks" dxfId="148" priority="27">
      <formula>LEN(TRIM(F6))=0</formula>
    </cfRule>
  </conditionalFormatting>
  <conditionalFormatting sqref="F5">
    <cfRule type="containsBlanks" dxfId="147" priority="28">
      <formula>LEN(TRIM(F5))=0</formula>
    </cfRule>
  </conditionalFormatting>
  <conditionalFormatting sqref="F7">
    <cfRule type="containsBlanks" dxfId="146" priority="29">
      <formula>LEN(TRIM(F7))=0</formula>
    </cfRule>
  </conditionalFormatting>
  <conditionalFormatting sqref="F9">
    <cfRule type="containsBlanks" dxfId="145" priority="30">
      <formula>LEN(TRIM(F9))=0</formula>
    </cfRule>
  </conditionalFormatting>
  <conditionalFormatting sqref="F11">
    <cfRule type="containsBlanks" dxfId="144" priority="31">
      <formula>LEN(TRIM(F11))=0</formula>
    </cfRule>
  </conditionalFormatting>
  <conditionalFormatting sqref="F13">
    <cfRule type="containsBlanks" dxfId="143" priority="32">
      <formula>LEN(TRIM(F13))=0</formula>
    </cfRule>
  </conditionalFormatting>
  <conditionalFormatting sqref="F15">
    <cfRule type="containsBlanks" dxfId="142" priority="33">
      <formula>LEN(TRIM(F15))=0</formula>
    </cfRule>
  </conditionalFormatting>
  <conditionalFormatting sqref="F17">
    <cfRule type="containsBlanks" dxfId="141" priority="34">
      <formula>LEN(TRIM(F17))=0</formula>
    </cfRule>
  </conditionalFormatting>
  <conditionalFormatting sqref="F19">
    <cfRule type="containsBlanks" dxfId="140" priority="35">
      <formula>LEN(TRIM(F19))=0</formula>
    </cfRule>
  </conditionalFormatting>
  <conditionalFormatting sqref="F21">
    <cfRule type="containsBlanks" dxfId="139" priority="36">
      <formula>LEN(TRIM(F21))=0</formula>
    </cfRule>
  </conditionalFormatting>
  <conditionalFormatting sqref="F23">
    <cfRule type="containsBlanks" dxfId="138" priority="37">
      <formula>LEN(TRIM(F23))=0</formula>
    </cfRule>
  </conditionalFormatting>
  <conditionalFormatting sqref="F25">
    <cfRule type="containsBlanks" dxfId="137" priority="38">
      <formula>LEN(TRIM(F25))=0</formula>
    </cfRule>
  </conditionalFormatting>
  <conditionalFormatting sqref="F27">
    <cfRule type="containsBlanks" dxfId="136" priority="39">
      <formula>LEN(TRIM(F27))=0</formula>
    </cfRule>
  </conditionalFormatting>
  <conditionalFormatting sqref="I6:J6 I12:J12 I8:J8 I10:J10 I14:J14 I16:J16 I18:J18 I20:J20 I22:J22 I24:J24 I26:J26 I28:J28">
    <cfRule type="containsBlanks" dxfId="135" priority="14">
      <formula>LEN(TRIM(I6))=0</formula>
    </cfRule>
  </conditionalFormatting>
  <conditionalFormatting sqref="I5">
    <cfRule type="containsBlanks" dxfId="134" priority="15">
      <formula>LEN(TRIM(I5))=0</formula>
    </cfRule>
  </conditionalFormatting>
  <conditionalFormatting sqref="I7">
    <cfRule type="containsBlanks" dxfId="133" priority="16">
      <formula>LEN(TRIM(I7))=0</formula>
    </cfRule>
  </conditionalFormatting>
  <conditionalFormatting sqref="I9">
    <cfRule type="containsBlanks" dxfId="132" priority="17">
      <formula>LEN(TRIM(I9))=0</formula>
    </cfRule>
  </conditionalFormatting>
  <conditionalFormatting sqref="I11">
    <cfRule type="containsBlanks" dxfId="131" priority="18">
      <formula>LEN(TRIM(I11))=0</formula>
    </cfRule>
  </conditionalFormatting>
  <conditionalFormatting sqref="I13">
    <cfRule type="containsBlanks" dxfId="130" priority="19">
      <formula>LEN(TRIM(I13))=0</formula>
    </cfRule>
  </conditionalFormatting>
  <conditionalFormatting sqref="I15">
    <cfRule type="containsBlanks" dxfId="129" priority="20">
      <formula>LEN(TRIM(I15))=0</formula>
    </cfRule>
  </conditionalFormatting>
  <conditionalFormatting sqref="I17">
    <cfRule type="containsBlanks" dxfId="128" priority="21">
      <formula>LEN(TRIM(I17))=0</formula>
    </cfRule>
  </conditionalFormatting>
  <conditionalFormatting sqref="I19">
    <cfRule type="containsBlanks" dxfId="127" priority="22">
      <formula>LEN(TRIM(I19))=0</formula>
    </cfRule>
  </conditionalFormatting>
  <conditionalFormatting sqref="I21">
    <cfRule type="containsBlanks" dxfId="126" priority="23">
      <formula>LEN(TRIM(I21))=0</formula>
    </cfRule>
  </conditionalFormatting>
  <conditionalFormatting sqref="I23">
    <cfRule type="containsBlanks" dxfId="125" priority="24">
      <formula>LEN(TRIM(I23))=0</formula>
    </cfRule>
  </conditionalFormatting>
  <conditionalFormatting sqref="I25">
    <cfRule type="containsBlanks" dxfId="124" priority="25">
      <formula>LEN(TRIM(I25))=0</formula>
    </cfRule>
  </conditionalFormatting>
  <conditionalFormatting sqref="I27">
    <cfRule type="containsBlanks" dxfId="123" priority="26">
      <formula>LEN(TRIM(I27))=0</formula>
    </cfRule>
  </conditionalFormatting>
  <conditionalFormatting sqref="L6:M6 L28:M28 L26:M26 L24:M24 L22:M22 L20:M20 L18:M18 L16:M16 L14:M14 L10:M10 L8:M8 L12:M12">
    <cfRule type="containsBlanks" dxfId="122" priority="1">
      <formula>LEN(TRIM(L6))=0</formula>
    </cfRule>
  </conditionalFormatting>
  <conditionalFormatting sqref="L5">
    <cfRule type="containsBlanks" dxfId="121" priority="2">
      <formula>LEN(TRIM(L5))=0</formula>
    </cfRule>
  </conditionalFormatting>
  <conditionalFormatting sqref="L7">
    <cfRule type="containsBlanks" dxfId="120" priority="3">
      <formula>LEN(TRIM(L7))=0</formula>
    </cfRule>
  </conditionalFormatting>
  <conditionalFormatting sqref="L9">
    <cfRule type="containsBlanks" dxfId="119" priority="4">
      <formula>LEN(TRIM(L9))=0</formula>
    </cfRule>
  </conditionalFormatting>
  <conditionalFormatting sqref="L11">
    <cfRule type="containsBlanks" dxfId="118" priority="5">
      <formula>LEN(TRIM(L11))=0</formula>
    </cfRule>
  </conditionalFormatting>
  <conditionalFormatting sqref="L13">
    <cfRule type="containsBlanks" dxfId="117" priority="6">
      <formula>LEN(TRIM(L13))=0</formula>
    </cfRule>
  </conditionalFormatting>
  <conditionalFormatting sqref="L15">
    <cfRule type="containsBlanks" dxfId="116" priority="7">
      <formula>LEN(TRIM(L15))=0</formula>
    </cfRule>
  </conditionalFormatting>
  <conditionalFormatting sqref="L17">
    <cfRule type="containsBlanks" dxfId="115" priority="8">
      <formula>LEN(TRIM(L17))=0</formula>
    </cfRule>
  </conditionalFormatting>
  <conditionalFormatting sqref="L19">
    <cfRule type="containsBlanks" dxfId="114" priority="9">
      <formula>LEN(TRIM(L19))=0</formula>
    </cfRule>
  </conditionalFormatting>
  <conditionalFormatting sqref="L21">
    <cfRule type="containsBlanks" dxfId="113" priority="10">
      <formula>LEN(TRIM(L21))=0</formula>
    </cfRule>
  </conditionalFormatting>
  <conditionalFormatting sqref="L23">
    <cfRule type="containsBlanks" dxfId="112" priority="11">
      <formula>LEN(TRIM(L23))=0</formula>
    </cfRule>
  </conditionalFormatting>
  <conditionalFormatting sqref="L25">
    <cfRule type="containsBlanks" dxfId="111" priority="12">
      <formula>LEN(TRIM(L25))=0</formula>
    </cfRule>
  </conditionalFormatting>
  <conditionalFormatting sqref="L27">
    <cfRule type="containsBlanks" dxfId="110" priority="13">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53" operator="equal" id="{5B9565CE-97C2-44DB-A992-3B700752A0FC}">
            <xm:f>'Zoznam tímov a pretekárov'!$B$34+'Zoznam tímov a pretekárov'!$B$29</xm:f>
            <x14:dxf>
              <fill>
                <patternFill>
                  <bgColor rgb="FFFFFF00"/>
                </patternFill>
              </fill>
            </x14:dxf>
          </x14:cfRule>
          <x14:cfRule type="cellIs" priority="54" operator="equal" id="{36D9E54B-1262-4242-BD15-D36298EBFE11}">
            <xm:f>'Zoznam tímov a pretekárov'!$B$28</xm:f>
            <x14:dxf>
              <fill>
                <patternFill>
                  <bgColor theme="3" tint="0.59996337778862885"/>
                </patternFill>
              </fill>
            </x14:dxf>
          </x14:cfRule>
          <x14:cfRule type="cellIs" priority="55"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52"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topLeftCell="A7"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186" t="s">
        <v>211</v>
      </c>
      <c r="B1" s="187"/>
      <c r="C1" s="187"/>
      <c r="D1" s="187"/>
      <c r="E1" s="187"/>
      <c r="F1" s="187"/>
      <c r="G1" s="187"/>
      <c r="H1" s="187"/>
      <c r="I1" s="187"/>
      <c r="J1" s="187"/>
      <c r="K1" s="187"/>
      <c r="L1" s="187"/>
      <c r="M1" s="187"/>
      <c r="N1" s="187"/>
      <c r="O1" s="187"/>
      <c r="P1" s="187"/>
      <c r="Q1" s="188"/>
      <c r="R1" s="5"/>
      <c r="S1" s="5"/>
    </row>
    <row r="2" spans="1:27" ht="20.100000000000001" customHeight="1" thickBot="1" x14ac:dyDescent="0.25">
      <c r="A2" s="189" t="s">
        <v>19</v>
      </c>
      <c r="B2" s="192" t="s">
        <v>18</v>
      </c>
      <c r="C2" s="223" t="s">
        <v>15</v>
      </c>
      <c r="D2" s="224"/>
      <c r="E2" s="225"/>
      <c r="F2" s="223" t="s">
        <v>16</v>
      </c>
      <c r="G2" s="224"/>
      <c r="H2" s="225"/>
      <c r="I2" s="223" t="s">
        <v>51</v>
      </c>
      <c r="J2" s="224"/>
      <c r="K2" s="225"/>
      <c r="L2" s="224" t="s">
        <v>52</v>
      </c>
      <c r="M2" s="224"/>
      <c r="N2" s="224"/>
      <c r="O2" s="223" t="s">
        <v>3</v>
      </c>
      <c r="P2" s="224"/>
      <c r="Q2" s="225"/>
      <c r="R2" s="6"/>
      <c r="S2" s="6"/>
    </row>
    <row r="3" spans="1:27" ht="12" customHeight="1" x14ac:dyDescent="0.2">
      <c r="A3" s="190"/>
      <c r="B3" s="193"/>
      <c r="C3" s="219" t="s">
        <v>53</v>
      </c>
      <c r="D3" s="203" t="s">
        <v>12</v>
      </c>
      <c r="E3" s="217" t="s">
        <v>54</v>
      </c>
      <c r="F3" s="219" t="s">
        <v>53</v>
      </c>
      <c r="G3" s="203" t="s">
        <v>12</v>
      </c>
      <c r="H3" s="217" t="s">
        <v>54</v>
      </c>
      <c r="I3" s="219" t="s">
        <v>53</v>
      </c>
      <c r="J3" s="203" t="s">
        <v>12</v>
      </c>
      <c r="K3" s="217" t="s">
        <v>54</v>
      </c>
      <c r="L3" s="219" t="s">
        <v>53</v>
      </c>
      <c r="M3" s="203" t="s">
        <v>12</v>
      </c>
      <c r="N3" s="217" t="s">
        <v>54</v>
      </c>
      <c r="O3" s="221" t="s">
        <v>53</v>
      </c>
      <c r="P3" s="203" t="s">
        <v>17</v>
      </c>
      <c r="Q3" s="226" t="s">
        <v>1</v>
      </c>
      <c r="R3" s="6"/>
      <c r="S3" s="6"/>
    </row>
    <row r="4" spans="1:27" ht="18" customHeight="1" thickBot="1" x14ac:dyDescent="0.25">
      <c r="A4" s="191"/>
      <c r="B4" s="194"/>
      <c r="C4" s="220"/>
      <c r="D4" s="203"/>
      <c r="E4" s="218"/>
      <c r="F4" s="220"/>
      <c r="G4" s="203"/>
      <c r="H4" s="218"/>
      <c r="I4" s="220"/>
      <c r="J4" s="201"/>
      <c r="K4" s="218"/>
      <c r="L4" s="220"/>
      <c r="M4" s="201"/>
      <c r="N4" s="218"/>
      <c r="O4" s="222"/>
      <c r="P4" s="201"/>
      <c r="Q4" s="227"/>
      <c r="R4" s="6"/>
      <c r="S4" s="6"/>
    </row>
    <row r="5" spans="1:27" ht="35.1" customHeight="1" thickBot="1" x14ac:dyDescent="0.25">
      <c r="A5" s="2">
        <v>1</v>
      </c>
      <c r="B5" s="31" t="str">
        <f>'12 družstiev Pretek č. 4'!B5:B6</f>
        <v>Dunajská Streda -            Mivardi team</v>
      </c>
      <c r="C5" s="32">
        <f>'12 družstiev Pretek č. 1'!O5</f>
        <v>25</v>
      </c>
      <c r="D5" s="33">
        <f>'12 družstiev Pretek č. 1'!P5</f>
        <v>114210</v>
      </c>
      <c r="E5" s="34">
        <f>'12 družstiev Pretek č. 1'!Q5</f>
        <v>7</v>
      </c>
      <c r="F5" s="32">
        <f>'12 družstiev Pretek č. 2'!O5</f>
        <v>22</v>
      </c>
      <c r="G5" s="33">
        <f>'12 družstiev Pretek č. 2'!P5</f>
        <v>73610</v>
      </c>
      <c r="H5" s="34">
        <f>'12 družstiev Pretek č. 2'!Q5</f>
        <v>5</v>
      </c>
      <c r="I5" s="32">
        <f>'12 družstiev Pretek č. 3'!O5</f>
        <v>8</v>
      </c>
      <c r="J5" s="33">
        <f>'12 družstiev Pretek č. 3'!P5</f>
        <v>61175</v>
      </c>
      <c r="K5" s="34">
        <f>'12 družstiev Pretek č. 3'!Q5</f>
        <v>2</v>
      </c>
      <c r="L5" s="32">
        <f>'12 družstiev Pretek č. 4'!O5</f>
        <v>15</v>
      </c>
      <c r="M5" s="33">
        <f>'12 družstiev Pretek č. 4'!P5</f>
        <v>67105</v>
      </c>
      <c r="N5" s="73">
        <f>'12 družstiev Pretek č. 4'!Q5</f>
        <v>2</v>
      </c>
      <c r="O5" s="40">
        <f t="shared" ref="O5:P16" si="0">SUM(C5+F5+I5+L5)</f>
        <v>70</v>
      </c>
      <c r="P5" s="41">
        <f t="shared" si="0"/>
        <v>316100</v>
      </c>
      <c r="Q5" s="42">
        <f>AA5</f>
        <v>2</v>
      </c>
      <c r="R5" s="3"/>
      <c r="S5" s="3"/>
      <c r="V5" s="42">
        <f>(RANK(O5,$O$5:$O$16,1))</f>
        <v>2</v>
      </c>
      <c r="W5">
        <f>RANK(P5,$P$5:$P$16,0)</f>
        <v>2</v>
      </c>
      <c r="X5">
        <f>V5+W5*0.001</f>
        <v>2.0019999999999998</v>
      </c>
      <c r="AA5">
        <f>RANK(X5,$X$5:$X$16,1)</f>
        <v>2</v>
      </c>
    </row>
    <row r="6" spans="1:27" ht="35.1" customHeight="1" thickBot="1" x14ac:dyDescent="0.25">
      <c r="A6" s="7">
        <v>2</v>
      </c>
      <c r="B6" s="31" t="str">
        <f>'12 družstiev Pretek č. 4'!B7</f>
        <v>Komárno                    Bartal Mix</v>
      </c>
      <c r="C6" s="43">
        <f>'12 družstiev Pretek č. 1'!O7</f>
        <v>28</v>
      </c>
      <c r="D6" s="44">
        <f>'12 družstiev Pretek č. 1'!P7</f>
        <v>111060</v>
      </c>
      <c r="E6" s="108">
        <f>'12 družstiev Pretek č. 1'!Q7</f>
        <v>8</v>
      </c>
      <c r="F6" s="43">
        <f>'12 družstiev Pretek č. 2'!O7</f>
        <v>19</v>
      </c>
      <c r="G6" s="44">
        <f>'12 družstiev Pretek č. 2'!P7</f>
        <v>83530</v>
      </c>
      <c r="H6" s="108">
        <f>'12 družstiev Pretek č. 2'!Q7</f>
        <v>3</v>
      </c>
      <c r="I6" s="43">
        <f>'12 družstiev Pretek č. 3'!O7</f>
        <v>22</v>
      </c>
      <c r="J6" s="44">
        <f>'12 družstiev Pretek č. 3'!P7</f>
        <v>28560</v>
      </c>
      <c r="K6" s="108">
        <f>'12 družstiev Pretek č. 3'!Q7</f>
        <v>4</v>
      </c>
      <c r="L6" s="43">
        <f>'12 družstiev Pretek č. 4'!O7</f>
        <v>32</v>
      </c>
      <c r="M6" s="44">
        <f>'12 družstiev Pretek č. 4'!P7</f>
        <v>34220</v>
      </c>
      <c r="N6" s="74">
        <f>'12 družstiev Pretek č. 4'!Q7</f>
        <v>9</v>
      </c>
      <c r="O6" s="50">
        <f t="shared" si="0"/>
        <v>101</v>
      </c>
      <c r="P6" s="51">
        <f t="shared" si="0"/>
        <v>257370</v>
      </c>
      <c r="Q6" s="49">
        <f>AA6</f>
        <v>5</v>
      </c>
      <c r="R6" s="3"/>
      <c r="S6" s="3"/>
      <c r="V6" s="42">
        <f t="shared" ref="V6:V16" si="1">(RANK(O6,$O$5:$O$16,1))</f>
        <v>5</v>
      </c>
      <c r="W6">
        <f t="shared" ref="W6:W16" si="2">RANK(P6,$P$5:$P$16,0)</f>
        <v>5</v>
      </c>
      <c r="X6">
        <f t="shared" ref="X6:X16" si="3">V6+W6*0.001</f>
        <v>5.0049999999999999</v>
      </c>
      <c r="AA6">
        <f t="shared" ref="AA6:AA16" si="4">RANK(X6,$X$5:$X$16,1)</f>
        <v>5</v>
      </c>
    </row>
    <row r="7" spans="1:27" ht="35.1" customHeight="1" thickBot="1" x14ac:dyDescent="0.25">
      <c r="A7" s="2">
        <v>3</v>
      </c>
      <c r="B7" s="31" t="str">
        <f>'12 družstiev Pretek č. 4'!B9</f>
        <v>Michalovce</v>
      </c>
      <c r="C7" s="43">
        <f>'12 družstiev Pretek č. 1'!O9</f>
        <v>44</v>
      </c>
      <c r="D7" s="44">
        <f>'12 družstiev Pretek č. 1'!P9</f>
        <v>69240</v>
      </c>
      <c r="E7" s="108">
        <f>'12 družstiev Pretek č. 1'!Q9</f>
        <v>12</v>
      </c>
      <c r="F7" s="43">
        <f>'12 družstiev Pretek č. 2'!O9</f>
        <v>34</v>
      </c>
      <c r="G7" s="44">
        <f>'12 družstiev Pretek č. 2'!P9</f>
        <v>52890</v>
      </c>
      <c r="H7" s="108">
        <f>'12 družstiev Pretek č. 2'!Q9</f>
        <v>9</v>
      </c>
      <c r="I7" s="43">
        <f>'12 družstiev Pretek č. 3'!O9</f>
        <v>32</v>
      </c>
      <c r="J7" s="44">
        <f>'12 družstiev Pretek č. 3'!P9</f>
        <v>14800</v>
      </c>
      <c r="K7" s="108">
        <f>'12 družstiev Pretek č. 3'!Q9</f>
        <v>8</v>
      </c>
      <c r="L7" s="43">
        <f>'12 družstiev Pretek č. 4'!O9</f>
        <v>26</v>
      </c>
      <c r="M7" s="44">
        <f>'12 družstiev Pretek č. 4'!P9</f>
        <v>38615</v>
      </c>
      <c r="N7" s="74">
        <f>'12 družstiev Pretek č. 4'!Q9</f>
        <v>7</v>
      </c>
      <c r="O7" s="50">
        <f t="shared" si="0"/>
        <v>136</v>
      </c>
      <c r="P7" s="51">
        <f t="shared" si="0"/>
        <v>175545</v>
      </c>
      <c r="Q7" s="49">
        <f t="shared" ref="Q7:Q16" si="5">AA7</f>
        <v>11</v>
      </c>
      <c r="R7" s="3"/>
      <c r="S7" s="3"/>
      <c r="V7" s="42">
        <f t="shared" si="1"/>
        <v>10</v>
      </c>
      <c r="W7">
        <f t="shared" si="2"/>
        <v>11</v>
      </c>
      <c r="X7">
        <f t="shared" si="3"/>
        <v>10.010999999999999</v>
      </c>
      <c r="AA7">
        <f t="shared" si="4"/>
        <v>11</v>
      </c>
    </row>
    <row r="8" spans="1:27" ht="35.1" customHeight="1" thickBot="1" x14ac:dyDescent="0.25">
      <c r="A8" s="7">
        <v>4</v>
      </c>
      <c r="B8" s="31" t="str">
        <f>'12 družstiev Pretek č. 4'!B11</f>
        <v>Nové Zámky</v>
      </c>
      <c r="C8" s="43">
        <f>'12 družstiev Pretek č. 1'!O11</f>
        <v>23</v>
      </c>
      <c r="D8" s="44">
        <f>'12 družstiev Pretek č. 1'!P11</f>
        <v>123050</v>
      </c>
      <c r="E8" s="108">
        <f>'12 družstiev Pretek č. 1'!Q11</f>
        <v>5</v>
      </c>
      <c r="F8" s="43">
        <f>'12 družstiev Pretek č. 2'!O11</f>
        <v>25</v>
      </c>
      <c r="G8" s="44">
        <f>'12 družstiev Pretek č. 2'!P11</f>
        <v>64895</v>
      </c>
      <c r="H8" s="108">
        <f>'12 družstiev Pretek č. 2'!Q11</f>
        <v>6</v>
      </c>
      <c r="I8" s="43">
        <f>'12 družstiev Pretek č. 3'!O11</f>
        <v>39</v>
      </c>
      <c r="J8" s="44">
        <f>'12 družstiev Pretek č. 3'!P11</f>
        <v>9125</v>
      </c>
      <c r="K8" s="108">
        <f>'12 družstiev Pretek č. 3'!Q11</f>
        <v>10</v>
      </c>
      <c r="L8" s="43">
        <f>'12 družstiev Pretek č. 4'!O11</f>
        <v>31</v>
      </c>
      <c r="M8" s="44">
        <f>'12 družstiev Pretek č. 4'!P11</f>
        <v>30865</v>
      </c>
      <c r="N8" s="74">
        <f>'12 družstiev Pretek č. 4'!Q11</f>
        <v>8</v>
      </c>
      <c r="O8" s="50">
        <f t="shared" si="0"/>
        <v>118</v>
      </c>
      <c r="P8" s="51">
        <f t="shared" si="0"/>
        <v>227935</v>
      </c>
      <c r="Q8" s="49">
        <f t="shared" si="5"/>
        <v>9</v>
      </c>
      <c r="R8" s="3"/>
      <c r="S8" s="3"/>
      <c r="V8" s="42">
        <f t="shared" si="1"/>
        <v>9</v>
      </c>
      <c r="W8">
        <f t="shared" si="2"/>
        <v>7</v>
      </c>
      <c r="X8">
        <f t="shared" si="3"/>
        <v>9.0069999999999997</v>
      </c>
      <c r="AA8">
        <f t="shared" si="4"/>
        <v>9</v>
      </c>
    </row>
    <row r="9" spans="1:27" ht="35.1" customHeight="1" thickBot="1" x14ac:dyDescent="0.25">
      <c r="A9" s="2">
        <v>5</v>
      </c>
      <c r="B9" s="31" t="str">
        <f>'12 družstiev Pretek č. 4'!B13</f>
        <v>Považská Bystrica         Sensas</v>
      </c>
      <c r="C9" s="43">
        <f>'12 družstiev Pretek č. 1'!O13</f>
        <v>23</v>
      </c>
      <c r="D9" s="44">
        <f>'12 družstiev Pretek č. 1'!P13</f>
        <v>113880</v>
      </c>
      <c r="E9" s="108">
        <f>'12 družstiev Pretek č. 1'!Q13</f>
        <v>6</v>
      </c>
      <c r="F9" s="43">
        <f>'12 družstiev Pretek č. 2'!O13</f>
        <v>9</v>
      </c>
      <c r="G9" s="44">
        <f>'12 družstiev Pretek č. 2'!P13</f>
        <v>105040</v>
      </c>
      <c r="H9" s="108">
        <f>'12 družstiev Pretek č. 2'!Q13</f>
        <v>1</v>
      </c>
      <c r="I9" s="43">
        <f>'12 družstiev Pretek č. 3'!O13</f>
        <v>5</v>
      </c>
      <c r="J9" s="44">
        <f>'12 družstiev Pretek č. 3'!P13</f>
        <v>79875</v>
      </c>
      <c r="K9" s="108">
        <f>'12 družstiev Pretek č. 3'!Q13</f>
        <v>1</v>
      </c>
      <c r="L9" s="43">
        <f>'12 družstiev Pretek č. 4'!O13</f>
        <v>6</v>
      </c>
      <c r="M9" s="44">
        <f>'12 družstiev Pretek č. 4'!P13</f>
        <v>77550</v>
      </c>
      <c r="N9" s="74">
        <f>'12 družstiev Pretek č. 4'!Q13</f>
        <v>1</v>
      </c>
      <c r="O9" s="50">
        <f t="shared" si="0"/>
        <v>43</v>
      </c>
      <c r="P9" s="51">
        <f t="shared" si="0"/>
        <v>376345</v>
      </c>
      <c r="Q9" s="49">
        <f t="shared" si="5"/>
        <v>1</v>
      </c>
      <c r="R9" s="79"/>
      <c r="S9" s="3"/>
      <c r="V9" s="42">
        <f t="shared" si="1"/>
        <v>1</v>
      </c>
      <c r="W9">
        <f t="shared" si="2"/>
        <v>1</v>
      </c>
      <c r="X9">
        <f t="shared" si="3"/>
        <v>1.0009999999999999</v>
      </c>
      <c r="AA9">
        <f t="shared" si="4"/>
        <v>1</v>
      </c>
    </row>
    <row r="10" spans="1:27" ht="35.1" customHeight="1" thickBot="1" x14ac:dyDescent="0.25">
      <c r="A10" s="7">
        <v>6</v>
      </c>
      <c r="B10" s="31" t="str">
        <f>'12 družstiev Pretek č. 4'!B15</f>
        <v>Prešov                        Colmic</v>
      </c>
      <c r="C10" s="43">
        <f>'12 družstiev Pretek č. 1'!O15</f>
        <v>12</v>
      </c>
      <c r="D10" s="44">
        <f>'12 družstiev Pretek č. 1'!P15</f>
        <v>152175</v>
      </c>
      <c r="E10" s="108">
        <f>'12 družstiev Pretek č. 1'!Q15</f>
        <v>1</v>
      </c>
      <c r="F10" s="43">
        <f>'12 družstiev Pretek č. 2'!O15</f>
        <v>17</v>
      </c>
      <c r="G10" s="44">
        <f>'12 družstiev Pretek č. 2'!P15</f>
        <v>79730</v>
      </c>
      <c r="H10" s="108">
        <f>'12 družstiev Pretek č. 2'!Q15</f>
        <v>2</v>
      </c>
      <c r="I10" s="43">
        <f>'12 družstiev Pretek č. 3'!O15</f>
        <v>26</v>
      </c>
      <c r="J10" s="44">
        <f>'12 družstiev Pretek č. 3'!P15</f>
        <v>25530</v>
      </c>
      <c r="K10" s="108">
        <f>'12 družstiev Pretek č. 3'!Q15</f>
        <v>7</v>
      </c>
      <c r="L10" s="43">
        <f>'12 družstiev Pretek č. 4'!O15</f>
        <v>24</v>
      </c>
      <c r="M10" s="44">
        <f>'12 družstiev Pretek č. 4'!P15</f>
        <v>42480</v>
      </c>
      <c r="N10" s="74">
        <f>'12 družstiev Pretek č. 4'!Q15</f>
        <v>5</v>
      </c>
      <c r="O10" s="50">
        <f t="shared" si="0"/>
        <v>79</v>
      </c>
      <c r="P10" s="51">
        <f t="shared" si="0"/>
        <v>299915</v>
      </c>
      <c r="Q10" s="49">
        <f t="shared" si="5"/>
        <v>3</v>
      </c>
      <c r="R10" s="3"/>
      <c r="S10" s="3"/>
      <c r="V10" s="42">
        <f t="shared" si="1"/>
        <v>3</v>
      </c>
      <c r="W10">
        <f t="shared" si="2"/>
        <v>3</v>
      </c>
      <c r="X10">
        <f t="shared" si="3"/>
        <v>3.0030000000000001</v>
      </c>
      <c r="AA10">
        <f t="shared" si="4"/>
        <v>3</v>
      </c>
    </row>
    <row r="11" spans="1:27" ht="35.1" customHeight="1" thickBot="1" x14ac:dyDescent="0.25">
      <c r="A11" s="2">
        <v>7</v>
      </c>
      <c r="B11" s="31" t="str">
        <f>'12 družstiev Pretek č. 4'!B17</f>
        <v>Šahy</v>
      </c>
      <c r="C11" s="43">
        <f>'12 družstiev Pretek č. 1'!O17</f>
        <v>13</v>
      </c>
      <c r="D11" s="44">
        <f>'12 družstiev Pretek č. 1'!P17</f>
        <v>129960</v>
      </c>
      <c r="E11" s="108">
        <f>'12 družstiev Pretek č. 1'!Q17</f>
        <v>2</v>
      </c>
      <c r="F11" s="43">
        <f>'12 družstiev Pretek č. 2'!O17</f>
        <v>19</v>
      </c>
      <c r="G11" s="44">
        <f>'12 družstiev Pretek č. 2'!P17</f>
        <v>75230</v>
      </c>
      <c r="H11" s="108">
        <f>'12 družstiev Pretek č. 2'!Q17</f>
        <v>4</v>
      </c>
      <c r="I11" s="43">
        <f>'12 družstiev Pretek č. 3'!O17</f>
        <v>15</v>
      </c>
      <c r="J11" s="44">
        <f>'12 družstiev Pretek č. 3'!P17</f>
        <v>37620</v>
      </c>
      <c r="K11" s="108">
        <f>'12 družstiev Pretek č. 3'!Q17</f>
        <v>3</v>
      </c>
      <c r="L11" s="43">
        <f>'12 družstiev Pretek č. 4'!O17</f>
        <v>39</v>
      </c>
      <c r="M11" s="44">
        <f>'12 družstiev Pretek č. 4'!P17</f>
        <v>27225</v>
      </c>
      <c r="N11" s="74">
        <f>'12 družstiev Pretek č. 4'!Q17</f>
        <v>11</v>
      </c>
      <c r="O11" s="50">
        <f t="shared" si="0"/>
        <v>86</v>
      </c>
      <c r="P11" s="51">
        <f t="shared" si="0"/>
        <v>270035</v>
      </c>
      <c r="Q11" s="49">
        <f t="shared" si="5"/>
        <v>4</v>
      </c>
      <c r="R11" s="3"/>
      <c r="S11" s="3"/>
      <c r="V11" s="42">
        <f t="shared" si="1"/>
        <v>4</v>
      </c>
      <c r="W11">
        <f t="shared" si="2"/>
        <v>4</v>
      </c>
      <c r="X11">
        <f t="shared" si="3"/>
        <v>4.0039999999999996</v>
      </c>
      <c r="AA11">
        <f t="shared" si="4"/>
        <v>4</v>
      </c>
    </row>
    <row r="12" spans="1:27" ht="35.1" customHeight="1" thickBot="1" x14ac:dyDescent="0.25">
      <c r="A12" s="7">
        <v>8</v>
      </c>
      <c r="B12" s="31" t="str">
        <f>'12 družstiev Pretek č. 4'!B19</f>
        <v>Trenčín                          ŠKP Trenčín</v>
      </c>
      <c r="C12" s="43">
        <f>'12 družstiev Pretek č. 1'!O19</f>
        <v>33</v>
      </c>
      <c r="D12" s="44">
        <f>'12 družstiev Pretek č. 1'!P19</f>
        <v>93780</v>
      </c>
      <c r="E12" s="108">
        <f>'12 družstiev Pretek č. 1'!Q19</f>
        <v>9</v>
      </c>
      <c r="F12" s="43">
        <f>'12 družstiev Pretek č. 2'!O19</f>
        <v>25</v>
      </c>
      <c r="G12" s="44">
        <f>'12 družstiev Pretek č. 2'!P19</f>
        <v>64280</v>
      </c>
      <c r="H12" s="108">
        <f>'12 družstiev Pretek č. 2'!Q19</f>
        <v>7</v>
      </c>
      <c r="I12" s="43">
        <f>'12 družstiev Pretek č. 3'!O19</f>
        <v>40</v>
      </c>
      <c r="J12" s="44">
        <f>'12 družstiev Pretek č. 3'!P19</f>
        <v>9705</v>
      </c>
      <c r="K12" s="108">
        <f>'12 družstiev Pretek č. 3'!Q19</f>
        <v>11</v>
      </c>
      <c r="L12" s="43">
        <f>'12 družstiev Pretek č. 4'!O19</f>
        <v>38</v>
      </c>
      <c r="M12" s="44">
        <f>'12 družstiev Pretek č. 4'!P19</f>
        <v>26610</v>
      </c>
      <c r="N12" s="74">
        <f>'12 družstiev Pretek č. 4'!Q19</f>
        <v>10</v>
      </c>
      <c r="O12" s="50">
        <f t="shared" si="0"/>
        <v>136</v>
      </c>
      <c r="P12" s="51">
        <f t="shared" si="0"/>
        <v>194375</v>
      </c>
      <c r="Q12" s="49">
        <f t="shared" si="5"/>
        <v>10</v>
      </c>
      <c r="R12" s="3"/>
      <c r="S12" s="3"/>
      <c r="V12" s="42">
        <f t="shared" si="1"/>
        <v>10</v>
      </c>
      <c r="W12">
        <f t="shared" si="2"/>
        <v>10</v>
      </c>
      <c r="X12">
        <f t="shared" si="3"/>
        <v>10.01</v>
      </c>
      <c r="AA12">
        <f t="shared" si="4"/>
        <v>10</v>
      </c>
    </row>
    <row r="13" spans="1:27" ht="35.1" customHeight="1" thickBot="1" x14ac:dyDescent="0.25">
      <c r="A13" s="2">
        <v>9</v>
      </c>
      <c r="B13" s="31" t="str">
        <f>'12 družstiev Pretek č. 4'!B21</f>
        <v>Trnava  A                           Mivardi</v>
      </c>
      <c r="C13" s="43">
        <f>'12 družstiev Pretek č. 1'!O21</f>
        <v>37</v>
      </c>
      <c r="D13" s="44">
        <f>'12 družstiev Pretek č. 1'!P21</f>
        <v>92575</v>
      </c>
      <c r="E13" s="108">
        <f>'12 družstiev Pretek č. 1'!Q21</f>
        <v>11</v>
      </c>
      <c r="F13" s="43">
        <f>'12 družstiev Pretek č. 2'!O21</f>
        <v>37</v>
      </c>
      <c r="G13" s="44">
        <f>'12 družstiev Pretek č. 2'!P21</f>
        <v>44450</v>
      </c>
      <c r="H13" s="108">
        <f>'12 družstiev Pretek č. 2'!Q21</f>
        <v>11</v>
      </c>
      <c r="I13" s="43">
        <f>'12 družstiev Pretek č. 3'!O21</f>
        <v>42</v>
      </c>
      <c r="J13" s="44">
        <f>'12 družstiev Pretek č. 3'!P21</f>
        <v>9575</v>
      </c>
      <c r="K13" s="108">
        <f>'12 družstiev Pretek č. 3'!Q21</f>
        <v>12</v>
      </c>
      <c r="L13" s="43">
        <f>'12 družstiev Pretek č. 4'!O21</f>
        <v>41</v>
      </c>
      <c r="M13" s="44">
        <f>'12 družstiev Pretek č. 4'!P21</f>
        <v>22655</v>
      </c>
      <c r="N13" s="74">
        <f>'12 družstiev Pretek č. 4'!Q21</f>
        <v>12</v>
      </c>
      <c r="O13" s="50">
        <f t="shared" si="0"/>
        <v>157</v>
      </c>
      <c r="P13" s="51">
        <f t="shared" si="0"/>
        <v>169255</v>
      </c>
      <c r="Q13" s="49">
        <f t="shared" si="5"/>
        <v>12</v>
      </c>
      <c r="R13" s="3"/>
      <c r="S13" s="3"/>
      <c r="V13" s="42">
        <f t="shared" si="1"/>
        <v>12</v>
      </c>
      <c r="W13">
        <f t="shared" si="2"/>
        <v>12</v>
      </c>
      <c r="X13">
        <f t="shared" si="3"/>
        <v>12.012</v>
      </c>
      <c r="AA13">
        <f t="shared" si="4"/>
        <v>12</v>
      </c>
    </row>
    <row r="14" spans="1:27" ht="35.1" customHeight="1" thickBot="1" x14ac:dyDescent="0.25">
      <c r="A14" s="7">
        <v>10</v>
      </c>
      <c r="B14" s="31" t="str">
        <f>'12 družstiev Pretek č. 4'!B23</f>
        <v>Turčianske Teplice</v>
      </c>
      <c r="C14" s="43">
        <f>'12 družstiev Pretek č. 1'!O23</f>
        <v>22</v>
      </c>
      <c r="D14" s="44">
        <f>'12 družstiev Pretek č. 1'!P23</f>
        <v>111110</v>
      </c>
      <c r="E14" s="108">
        <f>'12 družstiev Pretek č. 1'!Q23</f>
        <v>4</v>
      </c>
      <c r="F14" s="43">
        <f>'12 družstiev Pretek č. 2'!O23</f>
        <v>41</v>
      </c>
      <c r="G14" s="44">
        <f>'12 družstiev Pretek č. 2'!P23</f>
        <v>45175</v>
      </c>
      <c r="H14" s="108">
        <f>'12 družstiev Pretek č. 2'!Q23</f>
        <v>12</v>
      </c>
      <c r="I14" s="43">
        <f>'12 družstiev Pretek č. 3'!O23</f>
        <v>22</v>
      </c>
      <c r="J14" s="44">
        <f>'12 družstiev Pretek č. 3'!P23</f>
        <v>28495</v>
      </c>
      <c r="K14" s="108">
        <f>'12 družstiev Pretek č. 3'!Q23</f>
        <v>5</v>
      </c>
      <c r="L14" s="43">
        <f>'12 družstiev Pretek č. 4'!O23</f>
        <v>25</v>
      </c>
      <c r="M14" s="44">
        <f>'12 družstiev Pretek č. 4'!P23</f>
        <v>40240</v>
      </c>
      <c r="N14" s="74">
        <f>'12 družstiev Pretek č. 4'!Q23</f>
        <v>6</v>
      </c>
      <c r="O14" s="50">
        <f t="shared" si="0"/>
        <v>110</v>
      </c>
      <c r="P14" s="51">
        <f t="shared" si="0"/>
        <v>225020</v>
      </c>
      <c r="Q14" s="49">
        <f t="shared" si="5"/>
        <v>7</v>
      </c>
      <c r="R14" s="80"/>
      <c r="S14" s="3"/>
      <c r="V14" s="42">
        <f t="shared" si="1"/>
        <v>7</v>
      </c>
      <c r="W14">
        <f t="shared" si="2"/>
        <v>8</v>
      </c>
      <c r="X14">
        <f t="shared" si="3"/>
        <v>7.008</v>
      </c>
      <c r="AA14">
        <f t="shared" si="4"/>
        <v>7</v>
      </c>
    </row>
    <row r="15" spans="1:27" ht="35.1" customHeight="1" thickBot="1" x14ac:dyDescent="0.25">
      <c r="A15" s="7">
        <v>11</v>
      </c>
      <c r="B15" s="31" t="str">
        <f>'12 družstiev Pretek č. 4'!B25</f>
        <v>Vranov nad Topľou   Tubertíny</v>
      </c>
      <c r="C15" s="43">
        <f>'12 družstiev Pretek č. 1'!O25</f>
        <v>35</v>
      </c>
      <c r="D15" s="44">
        <f>'12 družstiev Pretek č. 1'!P25</f>
        <v>89675</v>
      </c>
      <c r="E15" s="108">
        <f>'12 družstiev Pretek č. 1'!Q25</f>
        <v>10</v>
      </c>
      <c r="F15" s="43">
        <f>'12 družstiev Pretek č. 2'!O25</f>
        <v>36</v>
      </c>
      <c r="G15" s="44">
        <f>'12 družstiev Pretek č. 2'!P25</f>
        <v>45600</v>
      </c>
      <c r="H15" s="108">
        <f>'12 družstiev Pretek č. 2'!Q25</f>
        <v>10</v>
      </c>
      <c r="I15" s="43">
        <f>'12 družstiev Pretek č. 3'!O25</f>
        <v>24</v>
      </c>
      <c r="J15" s="44">
        <f>'12 družstiev Pretek č. 3'!P25</f>
        <v>29180</v>
      </c>
      <c r="K15" s="108">
        <f>'12 družstiev Pretek č. 3'!Q25</f>
        <v>6</v>
      </c>
      <c r="L15" s="43">
        <f>'12 družstiev Pretek č. 4'!O25</f>
        <v>18</v>
      </c>
      <c r="M15" s="44">
        <f>'12 družstiev Pretek č. 4'!P25</f>
        <v>48820</v>
      </c>
      <c r="N15" s="74">
        <f>'12 družstiev Pretek č. 4'!Q25</f>
        <v>3</v>
      </c>
      <c r="O15" s="50">
        <f t="shared" si="0"/>
        <v>113</v>
      </c>
      <c r="P15" s="51">
        <f t="shared" si="0"/>
        <v>213275</v>
      </c>
      <c r="Q15" s="49">
        <f t="shared" si="5"/>
        <v>8</v>
      </c>
      <c r="R15" s="3"/>
      <c r="S15" s="3"/>
      <c r="V15" s="42">
        <f t="shared" si="1"/>
        <v>8</v>
      </c>
      <c r="W15">
        <f t="shared" si="2"/>
        <v>9</v>
      </c>
      <c r="X15">
        <f t="shared" si="3"/>
        <v>8.0090000000000003</v>
      </c>
      <c r="AA15">
        <f t="shared" si="4"/>
        <v>8</v>
      </c>
    </row>
    <row r="16" spans="1:27" ht="35.1" customHeight="1" thickBot="1" x14ac:dyDescent="0.25">
      <c r="A16" s="4">
        <v>12</v>
      </c>
      <c r="B16" s="31" t="str">
        <f>'12 družstiev Pretek č. 4'!B27</f>
        <v>Žiar nad Hronom           Tubertíny</v>
      </c>
      <c r="C16" s="66">
        <f>'12 družstiev Pretek č. 1'!O27</f>
        <v>17</v>
      </c>
      <c r="D16" s="53">
        <f>'12 družstiev Pretek č. 1'!P27</f>
        <v>125415</v>
      </c>
      <c r="E16" s="54">
        <f>'12 družstiev Pretek č. 1'!Q27</f>
        <v>3</v>
      </c>
      <c r="F16" s="66">
        <f>'12 družstiev Pretek č. 2'!O27</f>
        <v>29</v>
      </c>
      <c r="G16" s="53">
        <f>'12 družstiev Pretek č. 2'!P27</f>
        <v>64640</v>
      </c>
      <c r="H16" s="54">
        <f>'12 družstiev Pretek č. 2'!Q27</f>
        <v>8</v>
      </c>
      <c r="I16" s="66">
        <f>'12 družstiev Pretek č. 3'!O27</f>
        <v>37</v>
      </c>
      <c r="J16" s="53">
        <f>'12 družstiev Pretek č. 3'!P27</f>
        <v>15745</v>
      </c>
      <c r="K16" s="54">
        <f>'12 družstiev Pretek č. 3'!Q27</f>
        <v>9</v>
      </c>
      <c r="L16" s="66">
        <f>'12 družstiev Pretek č. 4'!O27</f>
        <v>18</v>
      </c>
      <c r="M16" s="53">
        <f>'12 družstiev Pretek č. 4'!P27</f>
        <v>48380</v>
      </c>
      <c r="N16" s="75">
        <f>'12 družstiev Pretek č. 4'!Q27</f>
        <v>4</v>
      </c>
      <c r="O16" s="60">
        <f t="shared" si="0"/>
        <v>101</v>
      </c>
      <c r="P16" s="61">
        <f t="shared" si="0"/>
        <v>254180</v>
      </c>
      <c r="Q16" s="109">
        <f t="shared" si="5"/>
        <v>6</v>
      </c>
      <c r="R16" s="3"/>
      <c r="S16" s="3"/>
      <c r="V16" s="42">
        <f t="shared" si="1"/>
        <v>5</v>
      </c>
      <c r="W16">
        <f t="shared" si="2"/>
        <v>6</v>
      </c>
      <c r="X16">
        <f t="shared" si="3"/>
        <v>5.0060000000000002</v>
      </c>
      <c r="AA16">
        <f t="shared" si="4"/>
        <v>6</v>
      </c>
    </row>
    <row r="17" spans="1:19" ht="27.75" customHeight="1" x14ac:dyDescent="0.25">
      <c r="A17" s="215" t="s">
        <v>70</v>
      </c>
      <c r="B17" s="215"/>
      <c r="C17" s="215"/>
      <c r="D17" s="215"/>
      <c r="E17" s="215"/>
      <c r="F17" s="215"/>
      <c r="G17" s="215"/>
      <c r="H17" s="215"/>
      <c r="I17" s="215"/>
      <c r="J17" s="215"/>
      <c r="K17" s="215"/>
      <c r="L17" s="215"/>
      <c r="M17" s="215"/>
      <c r="N17" s="215"/>
      <c r="O17" s="215"/>
      <c r="P17" s="215"/>
      <c r="Q17" s="215"/>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92" zoomScaleNormal="85" workbookViewId="0">
      <selection activeCell="T29" sqref="T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42578125" customWidth="1"/>
    <col min="17" max="17" width="6.140625" customWidth="1"/>
    <col min="18" max="18" width="2.7109375" customWidth="1"/>
    <col min="19" max="19" width="8.85546875" hidden="1" customWidth="1"/>
    <col min="20" max="20" width="13.42578125" customWidth="1"/>
    <col min="21" max="21" width="13"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51" t="s">
        <v>208</v>
      </c>
      <c r="B1" s="152"/>
      <c r="C1" s="158" t="s">
        <v>212</v>
      </c>
      <c r="D1" s="159"/>
      <c r="E1" s="159"/>
      <c r="F1" s="159"/>
      <c r="G1" s="159"/>
      <c r="H1" s="159"/>
      <c r="I1" s="159"/>
      <c r="J1" s="171" t="s">
        <v>213</v>
      </c>
      <c r="K1" s="172"/>
      <c r="L1" s="172"/>
      <c r="M1" s="172"/>
      <c r="N1" s="171" t="s">
        <v>73</v>
      </c>
      <c r="O1" s="172"/>
      <c r="P1" s="172"/>
      <c r="Q1" s="173"/>
      <c r="T1" s="177" t="s">
        <v>46</v>
      </c>
      <c r="U1" s="178"/>
      <c r="V1" s="179"/>
    </row>
    <row r="2" spans="1:52" ht="20.25" customHeight="1" x14ac:dyDescent="0.2">
      <c r="A2" s="157"/>
      <c r="B2" s="156" t="s">
        <v>218</v>
      </c>
      <c r="C2" s="144" t="s">
        <v>4</v>
      </c>
      <c r="D2" s="145"/>
      <c r="E2" s="146"/>
      <c r="F2" s="144" t="s">
        <v>5</v>
      </c>
      <c r="G2" s="145"/>
      <c r="H2" s="146"/>
      <c r="I2" s="144" t="s">
        <v>6</v>
      </c>
      <c r="J2" s="145"/>
      <c r="K2" s="146"/>
      <c r="L2" s="144" t="s">
        <v>7</v>
      </c>
      <c r="M2" s="145"/>
      <c r="N2" s="145"/>
      <c r="O2" s="141" t="s">
        <v>13</v>
      </c>
      <c r="P2" s="141" t="s">
        <v>14</v>
      </c>
      <c r="Q2" s="160"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57"/>
      <c r="B3" s="156"/>
      <c r="C3" s="147" t="s">
        <v>8</v>
      </c>
      <c r="D3" s="148"/>
      <c r="E3" s="149"/>
      <c r="F3" s="147" t="s">
        <v>8</v>
      </c>
      <c r="G3" s="148"/>
      <c r="H3" s="149"/>
      <c r="I3" s="147" t="s">
        <v>8</v>
      </c>
      <c r="J3" s="148"/>
      <c r="K3" s="149"/>
      <c r="L3" s="147" t="s">
        <v>8</v>
      </c>
      <c r="M3" s="148"/>
      <c r="N3" s="148"/>
      <c r="O3" s="142"/>
      <c r="P3" s="142"/>
      <c r="Q3" s="160"/>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33" t="s">
        <v>106</v>
      </c>
      <c r="C5" s="139" t="s">
        <v>220</v>
      </c>
      <c r="D5" s="140"/>
      <c r="E5" s="72"/>
      <c r="F5" s="139" t="s">
        <v>108</v>
      </c>
      <c r="G5" s="150"/>
      <c r="H5" s="72"/>
      <c r="I5" s="139" t="s">
        <v>107</v>
      </c>
      <c r="J5" s="150"/>
      <c r="K5" s="72"/>
      <c r="L5" s="139" t="s">
        <v>109</v>
      </c>
      <c r="M5" s="150"/>
      <c r="N5" s="72"/>
      <c r="O5" s="163">
        <f>SUM(E6+H6+K6+N6)</f>
        <v>19</v>
      </c>
      <c r="P5" s="165">
        <f>SUM(D6+G6+J6+M6)</f>
        <v>100655</v>
      </c>
      <c r="Q5" s="161">
        <f>AD6</f>
        <v>4</v>
      </c>
      <c r="T5" s="174">
        <f>O5+'12 družstiev Pretek č. 1'!O5+'12 družstiev Pretek č. 2'!O5+'12 družstiev Pretek č. 3'!O5+'12 družstiev Pretek č. 4'!O5</f>
        <v>89</v>
      </c>
      <c r="U5" s="165">
        <f>P5+'12 družstiev Pretek č. 1'!P5+'12 družstiev Pretek č. 2'!P5+'12 družstiev Pretek č. 3'!P5+'12 družstiev Pretek č. 4'!P5</f>
        <v>416755</v>
      </c>
      <c r="V5" s="161">
        <f>AZ6</f>
        <v>2</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c r="AU5" s="20" t="s">
        <v>49</v>
      </c>
    </row>
    <row r="6" spans="1:52" ht="19.5" customHeight="1" thickBot="1" x14ac:dyDescent="0.25">
      <c r="A6" s="154"/>
      <c r="B6" s="134"/>
      <c r="C6" s="25">
        <v>7</v>
      </c>
      <c r="D6" s="26">
        <v>34550</v>
      </c>
      <c r="E6" s="30">
        <f>IF(ISBLANK(D6),0,IF(ISBLANK(C5),0,IF(E5 = "D",MAX($A$5:$A$28) + 2,AH6)))</f>
        <v>5</v>
      </c>
      <c r="F6" s="25">
        <v>1</v>
      </c>
      <c r="G6" s="26">
        <v>42245</v>
      </c>
      <c r="H6" s="30">
        <f>IF(ISBLANK(G6),0,IF(ISBLANK(F5),0,IF(H5 = "D",MAX($A$5:$A$28) + 2,AL6)))</f>
        <v>2</v>
      </c>
      <c r="I6" s="25">
        <v>5</v>
      </c>
      <c r="J6" s="26">
        <v>19500</v>
      </c>
      <c r="K6" s="30">
        <f>IF(ISBLANK(J6),0,IF(ISBLANK(I5),0,IF(K5 = "D",MAX($A$5:$A$28) + 2,AP6)))</f>
        <v>4</v>
      </c>
      <c r="L6" s="25">
        <v>3</v>
      </c>
      <c r="M6" s="26">
        <v>4360</v>
      </c>
      <c r="N6" s="30">
        <f>IF(ISBLANK(M6),0,IF(ISBLANK(L5),0,IF(N5 = "D",MAX($A$5:$A$28) + 2,AT6)))</f>
        <v>8</v>
      </c>
      <c r="O6" s="164"/>
      <c r="P6" s="166"/>
      <c r="Q6" s="162"/>
      <c r="T6" s="216"/>
      <c r="U6" s="166"/>
      <c r="V6" s="162"/>
      <c r="Y6" s="12">
        <f>O5</f>
        <v>19</v>
      </c>
      <c r="Z6" s="13">
        <f>P5</f>
        <v>100655</v>
      </c>
      <c r="AA6" s="8">
        <f>RANK(Y6,$Y$6:$Y$17,1)</f>
        <v>4</v>
      </c>
      <c r="AB6" s="8">
        <f>RANK(Z6,$Z$6:$Z$17,0)</f>
        <v>4</v>
      </c>
      <c r="AC6" s="8">
        <f>AA6+AB6*0.00001</f>
        <v>4.0000400000000003</v>
      </c>
      <c r="AD6" s="22">
        <f>RANK(AC6,$AC$6:$AC$17,1)</f>
        <v>4</v>
      </c>
      <c r="AE6" s="17">
        <f>D6</f>
        <v>34550</v>
      </c>
      <c r="AF6" s="18">
        <f>IF(AE6=0,MAX($A$5:$A$28) +1,IF(D5="d",MAX($A$5:$A$28) +2,RANK(AE6,$AE$6:$AE$17,0)))</f>
        <v>5</v>
      </c>
      <c r="AG6" s="8">
        <f t="shared" ref="AG6:AG17" si="0">COUNTIF($AF$6:$AF$17,AF6)</f>
        <v>1</v>
      </c>
      <c r="AH6" s="21">
        <f>IF(AE6=0,"MAX($A$5:$A$28) +1",IF(AG6 &gt; 1,IF(MOD(AG6,2) = 0,(AF6*AG6+AG6-1)/AG6,(AF6*AG6+AG6)/AG6),IF(AG6=1,AF6,(AF6*AG6+AG6-1)/AG6)))</f>
        <v>5</v>
      </c>
      <c r="AI6" s="17">
        <f>G6</f>
        <v>42245</v>
      </c>
      <c r="AJ6">
        <f>IF(AI6=0,MAX($A$5:$A$28) +1,IF(G5="d",MAX($A$5:$A$28) +2,RANK(AI6,$AI$6:$AI$17,0)))</f>
        <v>2</v>
      </c>
      <c r="AK6" s="8">
        <f t="shared" ref="AK6:AK17" si="1">COUNTIF($AJ$6:$AJ$17,AJ6)</f>
        <v>1</v>
      </c>
      <c r="AL6" s="21">
        <f>IF(AI6=0,MAX($A$5:$A$28) +1,IF(AK6 &gt; 1,IF(MOD(AK6,2) = 0,(AJ6*AK6+AK6-1)/AK6,(AJ6*AK6+AK6)/AK6),IF(AK6=1,AJ6,(AJ6*AK6+AK6-1)/AK6)))</f>
        <v>2</v>
      </c>
      <c r="AM6" s="17">
        <f>J6</f>
        <v>19500</v>
      </c>
      <c r="AN6" s="18">
        <f>IF(AM6=0,MAX($A$5:$A$28) +1,IF(J5="d",MAX($A$5:$A$28) +2,RANK(AM6,$AM$6:$AM$17,0)))</f>
        <v>4</v>
      </c>
      <c r="AO6" s="8">
        <f>COUNTIF($AN$6:$AN$17,AN6)</f>
        <v>1</v>
      </c>
      <c r="AP6" s="21">
        <f>IF(AM6=0,MAX($A$5:$A$28) +1,IF(AO6 &gt; 1,IF(MOD(AO6,2) = 0,(AN6*AO6+AO6-1)/AO6,(AN6*AO6+AO6)/AO6),IF(AO6=1,AN6,(AN6*AO6+AO6-1)/AO6)))</f>
        <v>4</v>
      </c>
      <c r="AQ6" s="17">
        <f>M6</f>
        <v>4360</v>
      </c>
      <c r="AR6" s="18">
        <f>IF(AQ6=0,MAX($A$5:$A$28) +1,IF(M5="d",MAX($A$5:$A$28) +2,RANK(AQ6,$AQ$6:$AQ$17,0)))</f>
        <v>8</v>
      </c>
      <c r="AS6" s="8">
        <f>COUNTIF($AR$6:$AR$17,AR6)</f>
        <v>1</v>
      </c>
      <c r="AT6" s="21">
        <f>IF(AQ6=0,MAX($A$5:$A$28) +1,IF(AS6 &gt; 1,IF(MOD(AS6,2) = 0,(AR6*AS6+AS6-1)/AS6,(AR6*AS6+AS6)/AS6),IF(AS6=1,AR6,(AR6*AS6+AS6-1)/AS6)))</f>
        <v>8</v>
      </c>
      <c r="AU6" s="11">
        <f>T5</f>
        <v>89</v>
      </c>
      <c r="AV6" s="11">
        <f>U5</f>
        <v>416755</v>
      </c>
      <c r="AW6">
        <f>RANK(AU6,$AU$6:$AU$17,1)</f>
        <v>2</v>
      </c>
      <c r="AX6">
        <f>RANK(AV6,$AV$6:$AV$17,0)</f>
        <v>3</v>
      </c>
      <c r="AY6">
        <f>AW6+AX6*0.00001</f>
        <v>2.0000300000000002</v>
      </c>
      <c r="AZ6">
        <f>RANK(AY6,$AY$6:$AY$17,1)</f>
        <v>2</v>
      </c>
    </row>
    <row r="7" spans="1:52" ht="19.5" customHeight="1" x14ac:dyDescent="0.2">
      <c r="A7" s="153">
        <v>2</v>
      </c>
      <c r="B7" s="133" t="s">
        <v>113</v>
      </c>
      <c r="C7" s="139" t="s">
        <v>115</v>
      </c>
      <c r="D7" s="140"/>
      <c r="E7" s="72"/>
      <c r="F7" s="139" t="s">
        <v>116</v>
      </c>
      <c r="G7" s="140"/>
      <c r="H7" s="72"/>
      <c r="I7" s="139" t="s">
        <v>118</v>
      </c>
      <c r="J7" s="140"/>
      <c r="K7" s="72"/>
      <c r="L7" s="139" t="s">
        <v>114</v>
      </c>
      <c r="M7" s="140"/>
      <c r="N7" s="72"/>
      <c r="O7" s="163">
        <f>SUM(E8+H8+K8+N8)</f>
        <v>22</v>
      </c>
      <c r="P7" s="165">
        <f>SUM(D8+G8+J8+M8)</f>
        <v>82740</v>
      </c>
      <c r="Q7" s="161">
        <f>AD7</f>
        <v>6</v>
      </c>
      <c r="T7" s="174">
        <f>O7+'12 družstiev Pretek č. 1'!O7+'12 družstiev Pretek č. 2'!O7+'12 družstiev Pretek č. 3'!O7+'12 družstiev Pretek č. 4'!O7</f>
        <v>123</v>
      </c>
      <c r="U7" s="165">
        <f>P7+'12 družstiev Pretek č. 1'!P7+'12 družstiev Pretek č. 2'!P7+'12 družstiev Pretek č. 3'!P7+'12 družstiev Pretek č. 4'!P7</f>
        <v>340110</v>
      </c>
      <c r="V7" s="161">
        <f>AZ7</f>
        <v>6</v>
      </c>
      <c r="Y7" s="12">
        <f>O7</f>
        <v>22</v>
      </c>
      <c r="Z7" s="13">
        <f>P7</f>
        <v>82740</v>
      </c>
      <c r="AA7" s="8">
        <f t="shared" ref="AA7:AA17" si="2">RANK(Y7,$Y$6:$Y$17,1)</f>
        <v>6</v>
      </c>
      <c r="AB7" s="8">
        <f t="shared" ref="AB7:AB17" si="3">RANK(Z7,$Z$6:$Z$17,0)</f>
        <v>6</v>
      </c>
      <c r="AC7" s="8">
        <f t="shared" ref="AC7:AC17" si="4">AA7+AB7*0.00001</f>
        <v>6.0000600000000004</v>
      </c>
      <c r="AD7" s="22">
        <f t="shared" ref="AD7:AD17" si="5">RANK(AC7,$AC$6:$AC$17,1)</f>
        <v>6</v>
      </c>
      <c r="AE7" s="17">
        <f>D8</f>
        <v>21200</v>
      </c>
      <c r="AF7" s="18">
        <f t="shared" ref="AF7:AF17" si="6">IF(AE7=0,MAX($A$5:$A$28) +1,IF(D6="d",MAX($A$5:$A$28) +2,RANK(AE7,$AE$6:$AE$17,0)))</f>
        <v>10</v>
      </c>
      <c r="AG7" s="8">
        <f t="shared" si="0"/>
        <v>1</v>
      </c>
      <c r="AH7" s="21">
        <f t="shared" ref="AH7:AH8" si="7">IF(AE7=0,MAX($A$5:$A$28) +1,IF(AG7 &gt; 1,IF(MOD(AG7,2) = 0,(AF7*AG7+AG7-1)/AG7,(AF7*AG7+AG7)/AG7),IF(AG7=1,AF7,(AF7*AG7+AG7-1)/AG7)))</f>
        <v>10</v>
      </c>
      <c r="AI7" s="17">
        <f>G8</f>
        <v>27870</v>
      </c>
      <c r="AJ7">
        <f t="shared" ref="AJ7:AJ17" si="8">IF(AI7=0,MAX($A$5:$A$28) +1,IF(G6="d",MAX($A$5:$A$28) +2,RANK(AI7,$AI$6:$AI$17,0)))</f>
        <v>4</v>
      </c>
      <c r="AK7" s="8">
        <f t="shared" si="1"/>
        <v>1</v>
      </c>
      <c r="AL7" s="21">
        <f t="shared" ref="AL7:AL17" si="9">IF(AI7=0,MAX($A$5:$A$28) +1,IF(AK7 &gt; 1,IF(MOD(AK7,2) = 0,(AJ7*AK7+AK7-1)/AK7,(AJ7*AK7+AK7)/AK7),IF(AK7=1,AJ7,(AJ7*AK7+AK7-1)/AK7)))</f>
        <v>4</v>
      </c>
      <c r="AM7" s="17">
        <f>J8</f>
        <v>24060</v>
      </c>
      <c r="AN7" s="18">
        <f t="shared" ref="AN7:AN17" si="10">IF(AM7=0,MAX($A$5:$A$28) +1,IF(J6="d",MAX($A$5:$A$28) +2,RANK(AM7,$AM$6:$AM$17,0)))</f>
        <v>3</v>
      </c>
      <c r="AO7" s="8">
        <f t="shared" ref="AO7:AO17" si="11">COUNTIF($AN$6:$AN$17,AN7)</f>
        <v>1</v>
      </c>
      <c r="AP7" s="21">
        <f t="shared" ref="AP7:AP17" si="12">IF(AM7=0,MAX($A$5:$A$28) +1,IF(AO7 &gt; 1,IF(MOD(AO7,2) = 0,(AN7*AO7+AO7-1)/AO7,(AN7*AO7+AO7)/AO7),IF(AO7=1,AN7,(AN7*AO7+AO7-1)/AO7)))</f>
        <v>3</v>
      </c>
      <c r="AQ7" s="17">
        <f>M8</f>
        <v>9610</v>
      </c>
      <c r="AR7" s="18">
        <f t="shared" ref="AR7:AR17" si="13">IF(AQ7=0,MAX($A$5:$A$28) +1,IF(M6="d",MAX($A$5:$A$28) +2,RANK(AQ7,$AQ$6:$AQ$17,0)))</f>
        <v>5</v>
      </c>
      <c r="AS7" s="8">
        <f t="shared" ref="AS7:AS17" si="14">COUNTIF($AR$6:$AR$17,AR7)</f>
        <v>1</v>
      </c>
      <c r="AT7" s="21">
        <f t="shared" ref="AT7:AT17" si="15">IF(AQ7=0,MAX($A$5:$A$28) +1,IF(AS7 &gt; 1,IF(MOD(AS7,2) = 0,(AR7*AS7+AS7-1)/AS7,(AR7*AS7+AS7)/AS7),IF(AS7=1,AR7,(AR7*AS7+AS7-1)/AS7)))</f>
        <v>5</v>
      </c>
      <c r="AU7" s="11">
        <f>T7</f>
        <v>123</v>
      </c>
      <c r="AV7" s="11">
        <f>U7</f>
        <v>340110</v>
      </c>
      <c r="AW7">
        <f t="shared" ref="AW7:AW17" si="16">RANK(AU7,$AU$6:$AU$17,1)</f>
        <v>6</v>
      </c>
      <c r="AX7">
        <f t="shared" ref="AX7:AX17" si="17">RANK(AV7,$AV$6:$AV$17,0)</f>
        <v>6</v>
      </c>
      <c r="AY7">
        <f t="shared" ref="AY7:AY17" si="18">AW7+AX7*0.00001</f>
        <v>6.0000600000000004</v>
      </c>
      <c r="AZ7">
        <f t="shared" ref="AZ7:AZ17" si="19">RANK(AY7,$AY$6:$AY$17,1)</f>
        <v>6</v>
      </c>
    </row>
    <row r="8" spans="1:52" ht="19.5" customHeight="1" thickBot="1" x14ac:dyDescent="0.25">
      <c r="A8" s="154"/>
      <c r="B8" s="134"/>
      <c r="C8" s="25">
        <v>8</v>
      </c>
      <c r="D8" s="26">
        <v>21200</v>
      </c>
      <c r="E8" s="30">
        <f>IF(ISBLANK(D8),0,IF(ISBLANK(C7),0,IF(E7 = "D",MAX($A$5:$A$28) + 2,AH7)))</f>
        <v>10</v>
      </c>
      <c r="F8" s="25">
        <v>3</v>
      </c>
      <c r="G8" s="26">
        <v>27870</v>
      </c>
      <c r="H8" s="30">
        <f>IF(ISBLANK(G8),0,IF(ISBLANK(F7),0,IF(H7 = "D",MAX($A$5:$A$28) + 2,AL7)))</f>
        <v>4</v>
      </c>
      <c r="I8" s="25">
        <v>8</v>
      </c>
      <c r="J8" s="26">
        <v>24060</v>
      </c>
      <c r="K8" s="30">
        <f>IF(ISBLANK(J8),0,IF(ISBLANK(I7),0,IF(K7 = "D",MAX($A$5:$A$28) + 2,AP7)))</f>
        <v>3</v>
      </c>
      <c r="L8" s="25">
        <v>9</v>
      </c>
      <c r="M8" s="26">
        <v>9610</v>
      </c>
      <c r="N8" s="30">
        <f>IF(ISBLANK(M8),0,IF(ISBLANK(L7),0,IF(N7 = "D",MAX($A$5:$A$28) + 2,AT7)))</f>
        <v>5</v>
      </c>
      <c r="O8" s="164"/>
      <c r="P8" s="166"/>
      <c r="Q8" s="162"/>
      <c r="T8" s="216"/>
      <c r="U8" s="166"/>
      <c r="V8" s="162"/>
      <c r="Y8" s="12">
        <f>O9</f>
        <v>29</v>
      </c>
      <c r="Z8" s="13">
        <f>P9</f>
        <v>70538</v>
      </c>
      <c r="AA8" s="8">
        <f t="shared" si="2"/>
        <v>8</v>
      </c>
      <c r="AB8" s="8">
        <f t="shared" si="3"/>
        <v>8</v>
      </c>
      <c r="AC8" s="8">
        <f t="shared" si="4"/>
        <v>8.0000800000000005</v>
      </c>
      <c r="AD8" s="22">
        <f t="shared" si="5"/>
        <v>8</v>
      </c>
      <c r="AE8" s="17">
        <f>D10</f>
        <v>33190</v>
      </c>
      <c r="AF8" s="18">
        <f t="shared" si="6"/>
        <v>6</v>
      </c>
      <c r="AG8" s="8">
        <f t="shared" si="0"/>
        <v>1</v>
      </c>
      <c r="AH8" s="21">
        <f t="shared" si="7"/>
        <v>6</v>
      </c>
      <c r="AI8" s="17">
        <f>G10</f>
        <v>23178</v>
      </c>
      <c r="AJ8">
        <f t="shared" si="8"/>
        <v>7</v>
      </c>
      <c r="AK8" s="8">
        <f t="shared" si="1"/>
        <v>1</v>
      </c>
      <c r="AL8" s="21">
        <f t="shared" si="9"/>
        <v>7</v>
      </c>
      <c r="AM8" s="17">
        <f>J10</f>
        <v>5270</v>
      </c>
      <c r="AN8" s="18">
        <f t="shared" si="10"/>
        <v>10</v>
      </c>
      <c r="AO8" s="8">
        <f t="shared" si="11"/>
        <v>1</v>
      </c>
      <c r="AP8" s="21">
        <f t="shared" si="12"/>
        <v>10</v>
      </c>
      <c r="AQ8" s="17">
        <f>M10</f>
        <v>8900</v>
      </c>
      <c r="AR8" s="18">
        <f t="shared" si="13"/>
        <v>6</v>
      </c>
      <c r="AS8" s="8">
        <f t="shared" si="14"/>
        <v>1</v>
      </c>
      <c r="AT8" s="21">
        <f t="shared" si="15"/>
        <v>6</v>
      </c>
      <c r="AU8" s="11">
        <f>T9</f>
        <v>165</v>
      </c>
      <c r="AV8" s="11">
        <f>U9</f>
        <v>246083</v>
      </c>
      <c r="AW8">
        <f t="shared" si="16"/>
        <v>9</v>
      </c>
      <c r="AX8">
        <f t="shared" si="17"/>
        <v>10</v>
      </c>
      <c r="AY8">
        <f t="shared" si="18"/>
        <v>9.0000999999999998</v>
      </c>
      <c r="AZ8">
        <f t="shared" si="19"/>
        <v>9</v>
      </c>
    </row>
    <row r="9" spans="1:52" ht="19.5" customHeight="1" x14ac:dyDescent="0.2">
      <c r="A9" s="155">
        <v>3</v>
      </c>
      <c r="B9" s="137" t="s">
        <v>121</v>
      </c>
      <c r="C9" s="139" t="s">
        <v>124</v>
      </c>
      <c r="D9" s="140"/>
      <c r="E9" s="72"/>
      <c r="F9" s="139" t="s">
        <v>127</v>
      </c>
      <c r="G9" s="140"/>
      <c r="H9" s="72"/>
      <c r="I9" s="139" t="s">
        <v>125</v>
      </c>
      <c r="J9" s="140"/>
      <c r="K9" s="72"/>
      <c r="L9" s="139" t="s">
        <v>122</v>
      </c>
      <c r="M9" s="140"/>
      <c r="N9" s="72"/>
      <c r="O9" s="163">
        <f>SUM(E10+H10+K10+N10)</f>
        <v>29</v>
      </c>
      <c r="P9" s="165">
        <f>SUM(D10+G10+J10+M10)</f>
        <v>70538</v>
      </c>
      <c r="Q9" s="161">
        <f>AD8</f>
        <v>8</v>
      </c>
      <c r="T9" s="174">
        <f>O9+'12 družstiev Pretek č. 1'!O9+'12 družstiev Pretek č. 2'!O9+'12 družstiev Pretek č. 3'!O9+'12 družstiev Pretek č. 4'!O9</f>
        <v>165</v>
      </c>
      <c r="U9" s="165">
        <f>P9+'12 družstiev Pretek č. 1'!P9+'12 družstiev Pretek č. 2'!P9+'12 družstiev Pretek č. 3'!P9+'12 družstiev Pretek č. 4'!P9</f>
        <v>246083</v>
      </c>
      <c r="V9" s="161">
        <f>AZ8</f>
        <v>9</v>
      </c>
      <c r="Y9" s="12">
        <f>O11</f>
        <v>52</v>
      </c>
      <c r="Z9" s="13">
        <f>P11</f>
        <v>0</v>
      </c>
      <c r="AA9" s="8">
        <f t="shared" si="2"/>
        <v>11</v>
      </c>
      <c r="AB9" s="8">
        <f t="shared" si="3"/>
        <v>11</v>
      </c>
      <c r="AC9" s="8">
        <f t="shared" si="4"/>
        <v>11.000109999999999</v>
      </c>
      <c r="AD9" s="22">
        <f t="shared" si="5"/>
        <v>11</v>
      </c>
      <c r="AE9" s="17">
        <f>D12</f>
        <v>0</v>
      </c>
      <c r="AF9" s="18">
        <f t="shared" si="6"/>
        <v>13</v>
      </c>
      <c r="AG9" s="8">
        <f t="shared" si="0"/>
        <v>2</v>
      </c>
      <c r="AH9" s="21">
        <f>IF(AE9=0,MAX($A$5:$A$28) +1,IF(AG9 &gt; 1,IF(MOD(AG9,2) = 0,(AF9*AG9+AG9-1)/AG9,(AF9*AG9+AG9)/AG9),IF(AG9=1,AF9,(AF9*AG9+AG9-1)/AG9)))</f>
        <v>13</v>
      </c>
      <c r="AI9" s="17">
        <f>G12</f>
        <v>0</v>
      </c>
      <c r="AJ9">
        <f t="shared" si="8"/>
        <v>13</v>
      </c>
      <c r="AK9" s="8">
        <f t="shared" si="1"/>
        <v>2</v>
      </c>
      <c r="AL9" s="21">
        <f t="shared" si="9"/>
        <v>13</v>
      </c>
      <c r="AM9" s="17">
        <f>J12</f>
        <v>0</v>
      </c>
      <c r="AN9" s="18">
        <f t="shared" si="10"/>
        <v>13</v>
      </c>
      <c r="AO9" s="8">
        <f t="shared" si="11"/>
        <v>2</v>
      </c>
      <c r="AP9" s="21">
        <f t="shared" si="12"/>
        <v>13</v>
      </c>
      <c r="AQ9" s="17">
        <f>M12</f>
        <v>0</v>
      </c>
      <c r="AR9" s="18">
        <f t="shared" si="13"/>
        <v>13</v>
      </c>
      <c r="AS9" s="8">
        <f t="shared" si="14"/>
        <v>3</v>
      </c>
      <c r="AT9" s="21">
        <f t="shared" si="15"/>
        <v>13</v>
      </c>
      <c r="AU9" s="11">
        <f>T11</f>
        <v>170</v>
      </c>
      <c r="AV9" s="11">
        <f>U11</f>
        <v>227935</v>
      </c>
      <c r="AW9">
        <f t="shared" si="16"/>
        <v>11</v>
      </c>
      <c r="AX9">
        <f t="shared" si="17"/>
        <v>11</v>
      </c>
      <c r="AY9">
        <f t="shared" si="18"/>
        <v>11.000109999999999</v>
      </c>
      <c r="AZ9">
        <f t="shared" si="19"/>
        <v>11</v>
      </c>
    </row>
    <row r="10" spans="1:52" ht="19.5" customHeight="1" thickBot="1" x14ac:dyDescent="0.25">
      <c r="A10" s="155"/>
      <c r="B10" s="138"/>
      <c r="C10" s="25">
        <v>2</v>
      </c>
      <c r="D10" s="26">
        <v>33190</v>
      </c>
      <c r="E10" s="30">
        <f>IF(ISBLANK(D10),0,IF(ISBLANK(C9),0,IF(E9 = "D",MAX($A$5:$A$28) + 2,AH8)))</f>
        <v>6</v>
      </c>
      <c r="F10" s="25">
        <v>2</v>
      </c>
      <c r="G10" s="26">
        <v>23178</v>
      </c>
      <c r="H10" s="30">
        <f>IF(ISBLANK(G10),0,IF(ISBLANK(F9),0,IF(H9 = "D",MAX($A$5:$A$28) + 2,AL8)))</f>
        <v>7</v>
      </c>
      <c r="I10" s="25">
        <v>7</v>
      </c>
      <c r="J10" s="26">
        <v>5270</v>
      </c>
      <c r="K10" s="30">
        <f>IF(ISBLANK(J10),0,IF(ISBLANK(I9),0,IF(K9 = "D",MAX($A$5:$A$28) + 2,AP8)))</f>
        <v>10</v>
      </c>
      <c r="L10" s="25">
        <v>1</v>
      </c>
      <c r="M10" s="26">
        <v>8900</v>
      </c>
      <c r="N10" s="30">
        <f>IF(ISBLANK(M10),0,IF(ISBLANK(L9),0,IF(N9 = "D",MAX($A$5:$A$28) + 2,AT8)))</f>
        <v>6</v>
      </c>
      <c r="O10" s="164"/>
      <c r="P10" s="166"/>
      <c r="Q10" s="162"/>
      <c r="T10" s="216"/>
      <c r="U10" s="166"/>
      <c r="V10" s="162"/>
      <c r="Y10" s="12">
        <f>O13</f>
        <v>12</v>
      </c>
      <c r="Z10" s="13">
        <f>P13</f>
        <v>137241</v>
      </c>
      <c r="AA10" s="8">
        <f t="shared" si="2"/>
        <v>1</v>
      </c>
      <c r="AB10" s="8">
        <f t="shared" si="3"/>
        <v>1</v>
      </c>
      <c r="AC10" s="8">
        <f t="shared" si="4"/>
        <v>1.0000100000000001</v>
      </c>
      <c r="AD10" s="22">
        <f t="shared" si="5"/>
        <v>1</v>
      </c>
      <c r="AE10" s="17">
        <f>D14</f>
        <v>57246</v>
      </c>
      <c r="AF10" s="18">
        <f t="shared" si="6"/>
        <v>1</v>
      </c>
      <c r="AG10" s="8">
        <f t="shared" si="0"/>
        <v>1</v>
      </c>
      <c r="AH10" s="21">
        <f t="shared" ref="AH10:AH17" si="20">IF(AE10=0,"MAX($A$5:$A$28) +1",IF(AG10 &gt; 1,IF(MOD(AG10,2) = 0,(AF10*AG10+AG10-1)/AG10,(AF10*AG10+AG10)/AG10),IF(AG10=1,AF10,(AF10*AG10+AG10-1)/AG10)))</f>
        <v>1</v>
      </c>
      <c r="AI10" s="17">
        <f>G14</f>
        <v>40635</v>
      </c>
      <c r="AJ10">
        <f t="shared" si="8"/>
        <v>3</v>
      </c>
      <c r="AK10" s="8">
        <f t="shared" si="1"/>
        <v>1</v>
      </c>
      <c r="AL10" s="21">
        <f t="shared" si="9"/>
        <v>3</v>
      </c>
      <c r="AM10" s="17">
        <f>J14</f>
        <v>13600</v>
      </c>
      <c r="AN10" s="18">
        <f t="shared" si="10"/>
        <v>7</v>
      </c>
      <c r="AO10" s="8">
        <f t="shared" si="11"/>
        <v>1</v>
      </c>
      <c r="AP10" s="21">
        <f t="shared" si="12"/>
        <v>7</v>
      </c>
      <c r="AQ10" s="17">
        <f>M14</f>
        <v>25760</v>
      </c>
      <c r="AR10" s="18">
        <f t="shared" si="13"/>
        <v>1</v>
      </c>
      <c r="AS10" s="8">
        <f t="shared" si="14"/>
        <v>1</v>
      </c>
      <c r="AT10" s="21">
        <f t="shared" si="15"/>
        <v>1</v>
      </c>
      <c r="AU10" s="11">
        <f>T13</f>
        <v>55</v>
      </c>
      <c r="AV10" s="11">
        <f>U13</f>
        <v>513586</v>
      </c>
      <c r="AW10">
        <f t="shared" si="16"/>
        <v>1</v>
      </c>
      <c r="AX10">
        <f t="shared" si="17"/>
        <v>1</v>
      </c>
      <c r="AY10">
        <f t="shared" si="18"/>
        <v>1.0000100000000001</v>
      </c>
      <c r="AZ10">
        <f t="shared" si="19"/>
        <v>1</v>
      </c>
    </row>
    <row r="11" spans="1:52" ht="19.5" customHeight="1" x14ac:dyDescent="0.2">
      <c r="A11" s="153">
        <v>4</v>
      </c>
      <c r="B11" s="133" t="s">
        <v>129</v>
      </c>
      <c r="C11" s="139" t="s">
        <v>132</v>
      </c>
      <c r="D11" s="140"/>
      <c r="E11" s="72"/>
      <c r="F11" s="139" t="s">
        <v>136</v>
      </c>
      <c r="G11" s="140"/>
      <c r="H11" s="72"/>
      <c r="I11" s="139" t="s">
        <v>131</v>
      </c>
      <c r="J11" s="140"/>
      <c r="K11" s="72"/>
      <c r="L11" s="139" t="s">
        <v>130</v>
      </c>
      <c r="M11" s="140"/>
      <c r="N11" s="72"/>
      <c r="O11" s="163">
        <f>SUM(E12+H12+K12+N12)</f>
        <v>52</v>
      </c>
      <c r="P11" s="165">
        <f>SUM(D12+G12+J12+M12)</f>
        <v>0</v>
      </c>
      <c r="Q11" s="161">
        <f>AD9</f>
        <v>11</v>
      </c>
      <c r="T11" s="174">
        <f>O11+'12 družstiev Pretek č. 1'!O11+'12 družstiev Pretek č. 2'!O11+'12 družstiev Pretek č. 3'!O11+'12 družstiev Pretek č. 4'!O11</f>
        <v>170</v>
      </c>
      <c r="U11" s="165">
        <f>P11+'12 družstiev Pretek č. 1'!P11+'12 družstiev Pretek č. 2'!P11+'12 družstiev Pretek č. 3'!P11+'12 družstiev Pretek č. 4'!P11</f>
        <v>227935</v>
      </c>
      <c r="V11" s="161">
        <f>AZ9</f>
        <v>11</v>
      </c>
      <c r="Y11" s="12">
        <f>O15</f>
        <v>12</v>
      </c>
      <c r="Z11" s="13">
        <f>P15</f>
        <v>122740</v>
      </c>
      <c r="AA11" s="8">
        <f t="shared" si="2"/>
        <v>1</v>
      </c>
      <c r="AB11" s="8">
        <f t="shared" si="3"/>
        <v>2</v>
      </c>
      <c r="AC11" s="8">
        <f t="shared" si="4"/>
        <v>1.0000199999999999</v>
      </c>
      <c r="AD11" s="22">
        <f t="shared" si="5"/>
        <v>2</v>
      </c>
      <c r="AE11" s="17">
        <f>D16</f>
        <v>40420</v>
      </c>
      <c r="AF11" s="18">
        <f t="shared" si="6"/>
        <v>3</v>
      </c>
      <c r="AG11" s="8">
        <f t="shared" si="0"/>
        <v>1</v>
      </c>
      <c r="AH11" s="21">
        <f t="shared" si="20"/>
        <v>3</v>
      </c>
      <c r="AI11" s="17">
        <f>G16</f>
        <v>23400</v>
      </c>
      <c r="AJ11">
        <f t="shared" si="8"/>
        <v>6</v>
      </c>
      <c r="AK11" s="8">
        <f t="shared" si="1"/>
        <v>1</v>
      </c>
      <c r="AL11" s="21">
        <f t="shared" si="9"/>
        <v>6</v>
      </c>
      <c r="AM11" s="17">
        <f>J16</f>
        <v>36020</v>
      </c>
      <c r="AN11" s="18">
        <f t="shared" si="10"/>
        <v>1</v>
      </c>
      <c r="AO11" s="8">
        <f t="shared" si="11"/>
        <v>1</v>
      </c>
      <c r="AP11" s="21">
        <f t="shared" si="12"/>
        <v>1</v>
      </c>
      <c r="AQ11" s="17">
        <f>M16</f>
        <v>22900</v>
      </c>
      <c r="AR11" s="18">
        <f t="shared" si="13"/>
        <v>2</v>
      </c>
      <c r="AS11" s="8">
        <f t="shared" si="14"/>
        <v>1</v>
      </c>
      <c r="AT11" s="21">
        <f t="shared" si="15"/>
        <v>2</v>
      </c>
      <c r="AU11" s="11">
        <f>T15</f>
        <v>91</v>
      </c>
      <c r="AV11" s="11">
        <f>U15</f>
        <v>422655</v>
      </c>
      <c r="AW11">
        <f t="shared" si="16"/>
        <v>3</v>
      </c>
      <c r="AX11">
        <f t="shared" si="17"/>
        <v>2</v>
      </c>
      <c r="AY11">
        <f t="shared" si="18"/>
        <v>3.0000200000000001</v>
      </c>
      <c r="AZ11">
        <f t="shared" si="19"/>
        <v>3</v>
      </c>
    </row>
    <row r="12" spans="1:52" ht="19.5" customHeight="1" thickBot="1" x14ac:dyDescent="0.25">
      <c r="A12" s="154"/>
      <c r="B12" s="134"/>
      <c r="C12" s="25">
        <v>11</v>
      </c>
      <c r="D12" s="26">
        <v>0</v>
      </c>
      <c r="E12" s="30">
        <f>IF(ISBLANK(D12),0,IF(ISBLANK(C11),0,IF(E11 = "D",MAX($A$5:$A$28) + 2,AH9)))</f>
        <v>13</v>
      </c>
      <c r="F12" s="25">
        <v>11</v>
      </c>
      <c r="G12" s="26">
        <v>0</v>
      </c>
      <c r="H12" s="30">
        <f>IF(ISBLANK(G12),0,IF(ISBLANK(F11),0,IF(H11 = "D",MAX($A$5:$A$28) + 2,AL9)))</f>
        <v>13</v>
      </c>
      <c r="I12" s="25">
        <v>11</v>
      </c>
      <c r="J12" s="26">
        <v>0</v>
      </c>
      <c r="K12" s="30">
        <f>IF(ISBLANK(J12),0,IF(ISBLANK(I11),0,IF(K11 = "D",MAX($A$5:$A$28) + 2,AP9)))</f>
        <v>13</v>
      </c>
      <c r="L12" s="25">
        <v>10</v>
      </c>
      <c r="M12" s="26">
        <v>0</v>
      </c>
      <c r="N12" s="30">
        <f>IF(ISBLANK(M12),0,IF(ISBLANK(L11),0,IF(N11 = "D",MAX($A$5:$A$28) + 2,AT9)))</f>
        <v>13</v>
      </c>
      <c r="O12" s="164"/>
      <c r="P12" s="166"/>
      <c r="Q12" s="162"/>
      <c r="T12" s="216"/>
      <c r="U12" s="166"/>
      <c r="V12" s="162"/>
      <c r="W12" s="20"/>
      <c r="Y12" s="12">
        <f>O17</f>
        <v>21</v>
      </c>
      <c r="Z12" s="13">
        <f>P17</f>
        <v>95165</v>
      </c>
      <c r="AA12" s="8">
        <f t="shared" si="2"/>
        <v>5</v>
      </c>
      <c r="AB12" s="8">
        <f t="shared" si="3"/>
        <v>5</v>
      </c>
      <c r="AC12" s="8">
        <f t="shared" si="4"/>
        <v>5.0000499999999999</v>
      </c>
      <c r="AD12" s="22">
        <f t="shared" si="5"/>
        <v>5</v>
      </c>
      <c r="AE12" s="17">
        <f>D18</f>
        <v>38565</v>
      </c>
      <c r="AF12" s="18">
        <f t="shared" si="6"/>
        <v>4</v>
      </c>
      <c r="AG12" s="8">
        <f t="shared" si="0"/>
        <v>1</v>
      </c>
      <c r="AH12" s="21">
        <f t="shared" si="20"/>
        <v>4</v>
      </c>
      <c r="AI12" s="17">
        <f>G18</f>
        <v>22900</v>
      </c>
      <c r="AJ12">
        <f t="shared" si="8"/>
        <v>8</v>
      </c>
      <c r="AK12" s="8">
        <f t="shared" si="1"/>
        <v>1</v>
      </c>
      <c r="AL12" s="21">
        <f t="shared" si="9"/>
        <v>8</v>
      </c>
      <c r="AM12" s="17">
        <f>J18</f>
        <v>17730</v>
      </c>
      <c r="AN12" s="18">
        <f t="shared" si="10"/>
        <v>6</v>
      </c>
      <c r="AO12" s="8">
        <f t="shared" si="11"/>
        <v>1</v>
      </c>
      <c r="AP12" s="21">
        <f t="shared" si="12"/>
        <v>6</v>
      </c>
      <c r="AQ12" s="17">
        <f>M18</f>
        <v>15970</v>
      </c>
      <c r="AR12" s="18">
        <f t="shared" si="13"/>
        <v>3</v>
      </c>
      <c r="AS12" s="8">
        <f t="shared" si="14"/>
        <v>1</v>
      </c>
      <c r="AT12" s="21">
        <f t="shared" si="15"/>
        <v>3</v>
      </c>
      <c r="AU12" s="11">
        <f>T17</f>
        <v>107</v>
      </c>
      <c r="AV12" s="11">
        <f>U17</f>
        <v>365200</v>
      </c>
      <c r="AW12">
        <f t="shared" si="16"/>
        <v>4</v>
      </c>
      <c r="AX12">
        <f t="shared" si="17"/>
        <v>5</v>
      </c>
      <c r="AY12">
        <f t="shared" si="18"/>
        <v>4.0000499999999999</v>
      </c>
      <c r="AZ12">
        <f t="shared" si="19"/>
        <v>4</v>
      </c>
    </row>
    <row r="13" spans="1:52" ht="19.5" customHeight="1" x14ac:dyDescent="0.2">
      <c r="A13" s="155">
        <v>5</v>
      </c>
      <c r="B13" s="133" t="s">
        <v>137</v>
      </c>
      <c r="C13" s="139" t="s">
        <v>139</v>
      </c>
      <c r="D13" s="140"/>
      <c r="E13" s="72"/>
      <c r="F13" s="139" t="s">
        <v>140</v>
      </c>
      <c r="G13" s="140"/>
      <c r="H13" s="72"/>
      <c r="I13" s="139" t="s">
        <v>138</v>
      </c>
      <c r="J13" s="140"/>
      <c r="K13" s="72"/>
      <c r="L13" s="139" t="s">
        <v>143</v>
      </c>
      <c r="M13" s="140"/>
      <c r="N13" s="72"/>
      <c r="O13" s="163">
        <f>SUM(E14+H14+K14+N14)</f>
        <v>12</v>
      </c>
      <c r="P13" s="165">
        <f>SUM(D14+G14+J14+M14)</f>
        <v>137241</v>
      </c>
      <c r="Q13" s="161">
        <f>AD10</f>
        <v>1</v>
      </c>
      <c r="T13" s="174">
        <f>O13+'12 družstiev Pretek č. 1'!O13+'12 družstiev Pretek č. 2'!O13+'12 družstiev Pretek č. 3'!O13+'12 družstiev Pretek č. 4'!O13</f>
        <v>55</v>
      </c>
      <c r="U13" s="165">
        <f>P13+'12 družstiev Pretek č. 1'!P13+'12 družstiev Pretek č. 2'!P13+'12 družstiev Pretek č. 3'!P13+'12 družstiev Pretek č. 4'!P13</f>
        <v>513586</v>
      </c>
      <c r="V13" s="161">
        <f>AZ10</f>
        <v>1</v>
      </c>
      <c r="W13" s="20"/>
      <c r="Y13" s="12">
        <f>O19</f>
        <v>31</v>
      </c>
      <c r="Z13" s="13">
        <f>P19</f>
        <v>64911</v>
      </c>
      <c r="AA13" s="8">
        <f t="shared" si="2"/>
        <v>9</v>
      </c>
      <c r="AB13" s="8">
        <f t="shared" si="3"/>
        <v>9</v>
      </c>
      <c r="AC13" s="8">
        <f t="shared" si="4"/>
        <v>9.0000900000000001</v>
      </c>
      <c r="AD13" s="22">
        <f t="shared" si="5"/>
        <v>9</v>
      </c>
      <c r="AE13" s="17">
        <f>D20</f>
        <v>29726</v>
      </c>
      <c r="AF13" s="18">
        <f t="shared" si="6"/>
        <v>8</v>
      </c>
      <c r="AG13" s="8">
        <f t="shared" si="0"/>
        <v>1</v>
      </c>
      <c r="AH13" s="21">
        <f t="shared" si="20"/>
        <v>8</v>
      </c>
      <c r="AI13" s="17">
        <f>G20</f>
        <v>15175</v>
      </c>
      <c r="AJ13">
        <f t="shared" si="8"/>
        <v>9</v>
      </c>
      <c r="AK13" s="8">
        <f t="shared" si="1"/>
        <v>1</v>
      </c>
      <c r="AL13" s="21">
        <f t="shared" si="9"/>
        <v>9</v>
      </c>
      <c r="AM13" s="17">
        <f>J20</f>
        <v>19170</v>
      </c>
      <c r="AN13" s="18">
        <f t="shared" si="10"/>
        <v>5</v>
      </c>
      <c r="AO13" s="8">
        <f t="shared" si="11"/>
        <v>1</v>
      </c>
      <c r="AP13" s="21">
        <f t="shared" si="12"/>
        <v>5</v>
      </c>
      <c r="AQ13" s="17">
        <f>M20</f>
        <v>840</v>
      </c>
      <c r="AR13" s="18">
        <f t="shared" si="13"/>
        <v>9</v>
      </c>
      <c r="AS13" s="8">
        <f t="shared" si="14"/>
        <v>1</v>
      </c>
      <c r="AT13" s="21">
        <f t="shared" si="15"/>
        <v>9</v>
      </c>
      <c r="AU13" s="11">
        <f>T19</f>
        <v>167</v>
      </c>
      <c r="AV13" s="11">
        <f>U19</f>
        <v>259286</v>
      </c>
      <c r="AW13">
        <f t="shared" si="16"/>
        <v>10</v>
      </c>
      <c r="AX13">
        <f t="shared" si="17"/>
        <v>9</v>
      </c>
      <c r="AY13">
        <f t="shared" si="18"/>
        <v>10.00009</v>
      </c>
      <c r="AZ13">
        <f t="shared" si="19"/>
        <v>10</v>
      </c>
    </row>
    <row r="14" spans="1:52" ht="19.5" customHeight="1" thickBot="1" x14ac:dyDescent="0.25">
      <c r="A14" s="155"/>
      <c r="B14" s="134"/>
      <c r="C14" s="25">
        <v>9</v>
      </c>
      <c r="D14" s="26">
        <v>57246</v>
      </c>
      <c r="E14" s="30">
        <f>IF(ISBLANK(D14),0,IF(ISBLANK(C13),0,IF(E13 = "D",MAX($A$5:$A$28) + 2,AH10)))</f>
        <v>1</v>
      </c>
      <c r="F14" s="25">
        <v>10</v>
      </c>
      <c r="G14" s="26">
        <v>40635</v>
      </c>
      <c r="H14" s="30">
        <f>IF(ISBLANK(G14),0,IF(ISBLANK(F13),0,IF(H13 = "D",MAX($A$5:$A$28) + 2,AL10)))</f>
        <v>3</v>
      </c>
      <c r="I14" s="25">
        <v>9</v>
      </c>
      <c r="J14" s="26">
        <v>13600</v>
      </c>
      <c r="K14" s="30">
        <f>IF(ISBLANK(J14),0,IF(ISBLANK(I13),0,IF(K13 = "D",MAX($A$5:$A$28) + 2,AP10)))</f>
        <v>7</v>
      </c>
      <c r="L14" s="25">
        <v>2</v>
      </c>
      <c r="M14" s="26">
        <v>25760</v>
      </c>
      <c r="N14" s="30">
        <f>IF(ISBLANK(M14),0,IF(ISBLANK(L13),0,IF(N13 = "D",MAX($A$5:$A$28) + 2,AT10)))</f>
        <v>1</v>
      </c>
      <c r="O14" s="164"/>
      <c r="P14" s="166"/>
      <c r="Q14" s="162"/>
      <c r="T14" s="216"/>
      <c r="U14" s="166"/>
      <c r="V14" s="162"/>
      <c r="W14" s="20"/>
      <c r="Y14" s="12">
        <f>O21</f>
        <v>52</v>
      </c>
      <c r="Z14" s="13">
        <f>P21</f>
        <v>0</v>
      </c>
      <c r="AA14" s="8">
        <f t="shared" si="2"/>
        <v>11</v>
      </c>
      <c r="AB14" s="8">
        <f t="shared" si="3"/>
        <v>11</v>
      </c>
      <c r="AC14" s="8">
        <f t="shared" si="4"/>
        <v>11.000109999999999</v>
      </c>
      <c r="AD14" s="22">
        <f t="shared" si="5"/>
        <v>11</v>
      </c>
      <c r="AE14" s="17">
        <f>D22</f>
        <v>0</v>
      </c>
      <c r="AF14" s="18">
        <f t="shared" si="6"/>
        <v>13</v>
      </c>
      <c r="AG14" s="8">
        <f t="shared" si="0"/>
        <v>2</v>
      </c>
      <c r="AH14" s="21" t="str">
        <f t="shared" si="20"/>
        <v>MAX($A$5:$A$28) +1</v>
      </c>
      <c r="AI14" s="17">
        <f>G22</f>
        <v>0</v>
      </c>
      <c r="AJ14">
        <f t="shared" si="8"/>
        <v>13</v>
      </c>
      <c r="AK14" s="8">
        <f t="shared" si="1"/>
        <v>2</v>
      </c>
      <c r="AL14" s="21">
        <f t="shared" si="9"/>
        <v>13</v>
      </c>
      <c r="AM14" s="17">
        <f>J22</f>
        <v>0</v>
      </c>
      <c r="AN14" s="18">
        <f t="shared" si="10"/>
        <v>13</v>
      </c>
      <c r="AO14" s="8">
        <f t="shared" si="11"/>
        <v>2</v>
      </c>
      <c r="AP14" s="21">
        <f t="shared" si="12"/>
        <v>13</v>
      </c>
      <c r="AQ14" s="17">
        <f>M22</f>
        <v>0</v>
      </c>
      <c r="AR14" s="18">
        <f t="shared" si="13"/>
        <v>13</v>
      </c>
      <c r="AS14" s="8">
        <f t="shared" si="14"/>
        <v>3</v>
      </c>
      <c r="AT14" s="21">
        <f t="shared" si="15"/>
        <v>13</v>
      </c>
      <c r="AU14" s="11">
        <f>T21</f>
        <v>209</v>
      </c>
      <c r="AV14" s="11">
        <f>U21</f>
        <v>169255</v>
      </c>
      <c r="AW14">
        <f t="shared" si="16"/>
        <v>12</v>
      </c>
      <c r="AX14">
        <f t="shared" si="17"/>
        <v>12</v>
      </c>
      <c r="AY14">
        <f t="shared" si="18"/>
        <v>12.000120000000001</v>
      </c>
      <c r="AZ14">
        <f t="shared" si="19"/>
        <v>12</v>
      </c>
    </row>
    <row r="15" spans="1:52" ht="19.5" customHeight="1" x14ac:dyDescent="0.2">
      <c r="A15" s="153">
        <v>6</v>
      </c>
      <c r="B15" s="133" t="s">
        <v>146</v>
      </c>
      <c r="C15" s="139" t="s">
        <v>149</v>
      </c>
      <c r="D15" s="140"/>
      <c r="E15" s="72"/>
      <c r="F15" s="139" t="s">
        <v>147</v>
      </c>
      <c r="G15" s="140"/>
      <c r="H15" s="72"/>
      <c r="I15" s="139" t="s">
        <v>148</v>
      </c>
      <c r="J15" s="140"/>
      <c r="K15" s="72"/>
      <c r="L15" s="139" t="s">
        <v>152</v>
      </c>
      <c r="M15" s="140"/>
      <c r="N15" s="72"/>
      <c r="O15" s="163">
        <f>SUM(E16+H16+K16+N16)</f>
        <v>12</v>
      </c>
      <c r="P15" s="165">
        <f>SUM(D16+G16+J16+M16)</f>
        <v>122740</v>
      </c>
      <c r="Q15" s="161">
        <f>AD11</f>
        <v>2</v>
      </c>
      <c r="T15" s="174">
        <f>O15+'12 družstiev Pretek č. 1'!O15+'12 družstiev Pretek č. 2'!O15+'12 družstiev Pretek č. 3'!O15+'12 družstiev Pretek č. 4'!O15</f>
        <v>91</v>
      </c>
      <c r="U15" s="165">
        <f>P15+'12 družstiev Pretek č. 1'!P15+'12 družstiev Pretek č. 2'!P15+'12 družstiev Pretek č. 3'!P15+'12 družstiev Pretek č. 4'!P15</f>
        <v>422655</v>
      </c>
      <c r="V15" s="161">
        <f>AZ11</f>
        <v>3</v>
      </c>
      <c r="Y15" s="12">
        <f>O23</f>
        <v>35</v>
      </c>
      <c r="Z15" s="13">
        <f>P23</f>
        <v>59580</v>
      </c>
      <c r="AA15" s="8">
        <f t="shared" si="2"/>
        <v>10</v>
      </c>
      <c r="AB15" s="8">
        <f t="shared" si="3"/>
        <v>10</v>
      </c>
      <c r="AC15" s="8">
        <f t="shared" si="4"/>
        <v>10.0001</v>
      </c>
      <c r="AD15" s="22">
        <f t="shared" si="5"/>
        <v>10</v>
      </c>
      <c r="AE15" s="17">
        <f>D24</f>
        <v>27780</v>
      </c>
      <c r="AF15" s="18">
        <f t="shared" si="6"/>
        <v>9</v>
      </c>
      <c r="AG15" s="8">
        <f t="shared" si="0"/>
        <v>1</v>
      </c>
      <c r="AH15" s="21">
        <f t="shared" si="20"/>
        <v>9</v>
      </c>
      <c r="AI15" s="17">
        <f>G24</f>
        <v>14900</v>
      </c>
      <c r="AJ15">
        <f t="shared" si="8"/>
        <v>10</v>
      </c>
      <c r="AK15" s="8">
        <f t="shared" si="1"/>
        <v>1</v>
      </c>
      <c r="AL15" s="21">
        <f t="shared" si="9"/>
        <v>10</v>
      </c>
      <c r="AM15" s="17">
        <f>J24</f>
        <v>10500</v>
      </c>
      <c r="AN15" s="18">
        <f t="shared" si="10"/>
        <v>9</v>
      </c>
      <c r="AO15" s="8">
        <f t="shared" si="11"/>
        <v>1</v>
      </c>
      <c r="AP15" s="21">
        <f t="shared" si="12"/>
        <v>9</v>
      </c>
      <c r="AQ15" s="17">
        <f>M24</f>
        <v>6400</v>
      </c>
      <c r="AR15" s="18">
        <f t="shared" si="13"/>
        <v>7</v>
      </c>
      <c r="AS15" s="8">
        <f t="shared" si="14"/>
        <v>1</v>
      </c>
      <c r="AT15" s="21">
        <f t="shared" si="15"/>
        <v>7</v>
      </c>
      <c r="AU15" s="11">
        <f>T23</f>
        <v>145</v>
      </c>
      <c r="AV15" s="11">
        <f>U23</f>
        <v>284600</v>
      </c>
      <c r="AW15">
        <f t="shared" si="16"/>
        <v>8</v>
      </c>
      <c r="AX15">
        <f t="shared" si="17"/>
        <v>8</v>
      </c>
      <c r="AY15">
        <f t="shared" si="18"/>
        <v>8.0000800000000005</v>
      </c>
      <c r="AZ15">
        <f t="shared" si="19"/>
        <v>8</v>
      </c>
    </row>
    <row r="16" spans="1:52" ht="19.5" customHeight="1" thickBot="1" x14ac:dyDescent="0.25">
      <c r="A16" s="154"/>
      <c r="B16" s="134"/>
      <c r="C16" s="25">
        <v>6</v>
      </c>
      <c r="D16" s="26">
        <v>40420</v>
      </c>
      <c r="E16" s="30">
        <f>IF(ISBLANK(D16),0,IF(ISBLANK(C15),0,IF(E15 = "D",MAX($A$5:$A$28) + 2,AH11)))</f>
        <v>3</v>
      </c>
      <c r="F16" s="25">
        <v>5</v>
      </c>
      <c r="G16" s="26">
        <v>23400</v>
      </c>
      <c r="H16" s="30">
        <f>IF(ISBLANK(G16),0,IF(ISBLANK(F15),0,IF(H15 = "D",MAX($A$5:$A$28) + 2,AL11)))</f>
        <v>6</v>
      </c>
      <c r="I16" s="25">
        <v>3</v>
      </c>
      <c r="J16" s="26">
        <v>36020</v>
      </c>
      <c r="K16" s="30">
        <f>IF(ISBLANK(J16),0,IF(ISBLANK(I15),0,IF(K15 = "D",MAX($A$5:$A$28) + 2,AP11)))</f>
        <v>1</v>
      </c>
      <c r="L16" s="25">
        <v>6</v>
      </c>
      <c r="M16" s="26">
        <v>22900</v>
      </c>
      <c r="N16" s="30">
        <f>IF(ISBLANK(M16),0,IF(ISBLANK(L15),0,IF(N15 = "D",MAX($A$5:$A$28) + 2,AT11)))</f>
        <v>2</v>
      </c>
      <c r="O16" s="164"/>
      <c r="P16" s="166"/>
      <c r="Q16" s="162"/>
      <c r="T16" s="216"/>
      <c r="U16" s="166"/>
      <c r="V16" s="162"/>
      <c r="Y16" s="12">
        <f>O25</f>
        <v>24</v>
      </c>
      <c r="Z16" s="13">
        <f>P25</f>
        <v>80229</v>
      </c>
      <c r="AA16" s="8">
        <f t="shared" si="2"/>
        <v>7</v>
      </c>
      <c r="AB16" s="8">
        <f t="shared" si="3"/>
        <v>7</v>
      </c>
      <c r="AC16" s="8">
        <f t="shared" si="4"/>
        <v>7.00007</v>
      </c>
      <c r="AD16" s="22">
        <f t="shared" si="5"/>
        <v>7</v>
      </c>
      <c r="AE16" s="17">
        <f>D26</f>
        <v>31299</v>
      </c>
      <c r="AF16" s="18">
        <f t="shared" si="6"/>
        <v>7</v>
      </c>
      <c r="AG16" s="8">
        <f t="shared" si="0"/>
        <v>1</v>
      </c>
      <c r="AH16" s="21">
        <f t="shared" si="20"/>
        <v>7</v>
      </c>
      <c r="AI16" s="17">
        <f>G26</f>
        <v>25870</v>
      </c>
      <c r="AJ16">
        <f t="shared" si="8"/>
        <v>5</v>
      </c>
      <c r="AK16" s="8">
        <f t="shared" si="1"/>
        <v>1</v>
      </c>
      <c r="AL16" s="21">
        <f t="shared" si="9"/>
        <v>5</v>
      </c>
      <c r="AM16" s="17">
        <f>J26</f>
        <v>10940</v>
      </c>
      <c r="AN16" s="18">
        <f t="shared" si="10"/>
        <v>8</v>
      </c>
      <c r="AO16" s="8">
        <f t="shared" si="11"/>
        <v>1</v>
      </c>
      <c r="AP16" s="21">
        <f t="shared" si="12"/>
        <v>8</v>
      </c>
      <c r="AQ16" s="17">
        <f>M26</f>
        <v>12120</v>
      </c>
      <c r="AR16" s="18">
        <f t="shared" si="13"/>
        <v>4</v>
      </c>
      <c r="AS16" s="8">
        <f t="shared" si="14"/>
        <v>1</v>
      </c>
      <c r="AT16" s="21">
        <f t="shared" si="15"/>
        <v>4</v>
      </c>
      <c r="AU16" s="11">
        <f>T25</f>
        <v>137</v>
      </c>
      <c r="AV16" s="11">
        <f>U25</f>
        <v>293504</v>
      </c>
      <c r="AW16">
        <f t="shared" si="16"/>
        <v>7</v>
      </c>
      <c r="AX16">
        <f t="shared" si="17"/>
        <v>7</v>
      </c>
      <c r="AY16">
        <f t="shared" si="18"/>
        <v>7.00007</v>
      </c>
      <c r="AZ16">
        <f t="shared" si="19"/>
        <v>7</v>
      </c>
    </row>
    <row r="17" spans="1:52" ht="19.5" customHeight="1" thickBot="1" x14ac:dyDescent="0.25">
      <c r="A17" s="155">
        <v>7</v>
      </c>
      <c r="B17" s="137" t="s">
        <v>153</v>
      </c>
      <c r="C17" s="139" t="s">
        <v>157</v>
      </c>
      <c r="D17" s="140"/>
      <c r="E17" s="72"/>
      <c r="F17" s="139" t="s">
        <v>156</v>
      </c>
      <c r="G17" s="140"/>
      <c r="H17" s="72"/>
      <c r="I17" s="139" t="s">
        <v>158</v>
      </c>
      <c r="J17" s="140"/>
      <c r="K17" s="72"/>
      <c r="L17" s="139" t="s">
        <v>154</v>
      </c>
      <c r="M17" s="140"/>
      <c r="N17" s="72"/>
      <c r="O17" s="163">
        <f>SUM(E18+H18+K18+N18)</f>
        <v>21</v>
      </c>
      <c r="P17" s="165">
        <f>SUM(D18+G18+J18+M18)</f>
        <v>95165</v>
      </c>
      <c r="Q17" s="161">
        <f>AD12</f>
        <v>5</v>
      </c>
      <c r="T17" s="174">
        <f>O17+'12 družstiev Pretek č. 1'!O17+'12 družstiev Pretek č. 2'!O17+'12 družstiev Pretek č. 3'!O17+'12 družstiev Pretek č. 4'!O17</f>
        <v>107</v>
      </c>
      <c r="U17" s="165">
        <f>P17+'12 družstiev Pretek č. 1'!P17+'12 družstiev Pretek č. 2'!P17+'12 družstiev Pretek č. 3'!P17+'12 družstiev Pretek č. 4'!P17</f>
        <v>365200</v>
      </c>
      <c r="V17" s="161">
        <f>AZ12</f>
        <v>4</v>
      </c>
      <c r="Y17" s="14">
        <f>O27</f>
        <v>18</v>
      </c>
      <c r="Z17" s="15">
        <f>P27</f>
        <v>117027</v>
      </c>
      <c r="AA17" s="16">
        <f t="shared" si="2"/>
        <v>3</v>
      </c>
      <c r="AB17" s="16">
        <f t="shared" si="3"/>
        <v>3</v>
      </c>
      <c r="AC17" s="16">
        <f t="shared" si="4"/>
        <v>3.0000300000000002</v>
      </c>
      <c r="AD17" s="23">
        <f t="shared" si="5"/>
        <v>3</v>
      </c>
      <c r="AE17" s="19">
        <f>D28</f>
        <v>42250</v>
      </c>
      <c r="AF17" s="18">
        <f t="shared" si="6"/>
        <v>2</v>
      </c>
      <c r="AG17" s="16">
        <f t="shared" si="0"/>
        <v>1</v>
      </c>
      <c r="AH17" s="21">
        <f t="shared" si="20"/>
        <v>2</v>
      </c>
      <c r="AI17" s="19">
        <f>G28</f>
        <v>45007</v>
      </c>
      <c r="AJ17">
        <f t="shared" si="8"/>
        <v>1</v>
      </c>
      <c r="AK17" s="16">
        <f t="shared" si="1"/>
        <v>1</v>
      </c>
      <c r="AL17" s="21">
        <f t="shared" si="9"/>
        <v>1</v>
      </c>
      <c r="AM17" s="19">
        <f>J28</f>
        <v>29770</v>
      </c>
      <c r="AN17" s="18">
        <f t="shared" si="10"/>
        <v>2</v>
      </c>
      <c r="AO17" s="16">
        <f t="shared" si="11"/>
        <v>1</v>
      </c>
      <c r="AP17" s="21">
        <f t="shared" si="12"/>
        <v>2</v>
      </c>
      <c r="AQ17" s="19">
        <f>M28</f>
        <v>0</v>
      </c>
      <c r="AR17" s="18">
        <f t="shared" si="13"/>
        <v>13</v>
      </c>
      <c r="AS17" s="16">
        <f t="shared" si="14"/>
        <v>3</v>
      </c>
      <c r="AT17" s="21">
        <f t="shared" si="15"/>
        <v>13</v>
      </c>
      <c r="AU17" s="11">
        <f>T27</f>
        <v>119</v>
      </c>
      <c r="AV17" s="11">
        <f>U27</f>
        <v>371207</v>
      </c>
      <c r="AW17">
        <f t="shared" si="16"/>
        <v>5</v>
      </c>
      <c r="AX17">
        <f t="shared" si="17"/>
        <v>4</v>
      </c>
      <c r="AY17">
        <f t="shared" si="18"/>
        <v>5.0000400000000003</v>
      </c>
      <c r="AZ17">
        <f t="shared" si="19"/>
        <v>5</v>
      </c>
    </row>
    <row r="18" spans="1:52" ht="19.5" customHeight="1" thickBot="1" x14ac:dyDescent="0.25">
      <c r="A18" s="155"/>
      <c r="B18" s="138"/>
      <c r="C18" s="25">
        <v>4</v>
      </c>
      <c r="D18" s="26">
        <v>38565</v>
      </c>
      <c r="E18" s="30">
        <f>IF(ISBLANK(D18),0,IF(ISBLANK(C17),0,IF(E17 = "D",MAX($A$5:$A$28) + 2,AH12)))</f>
        <v>4</v>
      </c>
      <c r="F18" s="25">
        <v>9</v>
      </c>
      <c r="G18" s="26">
        <v>22900</v>
      </c>
      <c r="H18" s="30">
        <f>IF(ISBLANK(G18),0,IF(ISBLANK(F17),0,IF(H17 = "D",MAX($A$5:$A$28) + 2,AL12)))</f>
        <v>8</v>
      </c>
      <c r="I18" s="25">
        <v>1</v>
      </c>
      <c r="J18" s="26">
        <v>17730</v>
      </c>
      <c r="K18" s="30">
        <f>IF(ISBLANK(J18),0,IF(ISBLANK(I17),0,IF(K17 = "D",MAX($A$5:$A$28) + 2,AP12)))</f>
        <v>6</v>
      </c>
      <c r="L18" s="25">
        <v>7</v>
      </c>
      <c r="M18" s="26">
        <v>15970</v>
      </c>
      <c r="N18" s="30">
        <f>IF(ISBLANK(M18),0,IF(ISBLANK(L17),0,IF(N17 = "D",MAX($A$5:$A$28) + 2,AT12)))</f>
        <v>3</v>
      </c>
      <c r="O18" s="164"/>
      <c r="P18" s="166"/>
      <c r="Q18" s="162"/>
      <c r="T18" s="216"/>
      <c r="U18" s="166"/>
      <c r="V18" s="162"/>
      <c r="AF18" s="10"/>
      <c r="AJ18" s="27"/>
      <c r="AK18" s="28"/>
      <c r="AL18" s="29"/>
    </row>
    <row r="19" spans="1:52" ht="19.5" customHeight="1" thickBot="1" x14ac:dyDescent="0.25">
      <c r="A19" s="153">
        <v>8</v>
      </c>
      <c r="B19" s="137" t="s">
        <v>159</v>
      </c>
      <c r="C19" s="139" t="s">
        <v>160</v>
      </c>
      <c r="D19" s="140"/>
      <c r="E19" s="72"/>
      <c r="F19" s="139" t="s">
        <v>161</v>
      </c>
      <c r="G19" s="140"/>
      <c r="H19" s="72"/>
      <c r="I19" s="139" t="s">
        <v>166</v>
      </c>
      <c r="J19" s="140"/>
      <c r="K19" s="72"/>
      <c r="L19" s="139" t="s">
        <v>162</v>
      </c>
      <c r="M19" s="140"/>
      <c r="N19" s="72"/>
      <c r="O19" s="163">
        <f>SUM(E20+H20+K20+N20)</f>
        <v>31</v>
      </c>
      <c r="P19" s="165">
        <f>SUM(D20+G20+J20+M20)</f>
        <v>64911</v>
      </c>
      <c r="Q19" s="161">
        <f>AD13</f>
        <v>9</v>
      </c>
      <c r="T19" s="174">
        <f>O19+'12 družstiev Pretek č. 1'!O19+'12 družstiev Pretek č. 2'!O19+'12 družstiev Pretek č. 3'!O19+'12 družstiev Pretek č. 4'!O19</f>
        <v>167</v>
      </c>
      <c r="U19" s="165">
        <f>P19+'12 družstiev Pretek č. 1'!P19+'12 družstiev Pretek č. 2'!P19+'12 družstiev Pretek č. 3'!P19+'12 družstiev Pretek č. 4'!P19</f>
        <v>259286</v>
      </c>
      <c r="V19" s="161">
        <f>AZ13</f>
        <v>10</v>
      </c>
      <c r="AF19" s="10"/>
      <c r="AP19" s="20" t="s">
        <v>25</v>
      </c>
      <c r="AQ19" s="9" t="str">
        <f>IF(C5 = "D","0"," ")</f>
        <v xml:space="preserve"> </v>
      </c>
    </row>
    <row r="20" spans="1:52" ht="19.5" customHeight="1" thickBot="1" x14ac:dyDescent="0.25">
      <c r="A20" s="154"/>
      <c r="B20" s="138"/>
      <c r="C20" s="25">
        <v>10</v>
      </c>
      <c r="D20" s="26">
        <v>29726</v>
      </c>
      <c r="E20" s="30">
        <f>IF(ISBLANK(D20),0,IF(ISBLANK(C19),0,IF(E19 = "D",MAX($A$5:$A$28) + 2,AH13)))</f>
        <v>8</v>
      </c>
      <c r="F20" s="25">
        <v>6</v>
      </c>
      <c r="G20" s="26">
        <v>15175</v>
      </c>
      <c r="H20" s="30">
        <f>IF(ISBLANK(G20),0,IF(ISBLANK(F19),0,IF(H19 = "D",MAX($A$5:$A$28) + 2,AL13)))</f>
        <v>9</v>
      </c>
      <c r="I20" s="25">
        <v>10</v>
      </c>
      <c r="J20" s="26">
        <v>19170</v>
      </c>
      <c r="K20" s="30">
        <f>IF(ISBLANK(J20),0,IF(ISBLANK(I19),0,IF(K19 = "D",MAX($A$5:$A$28) + 2,AP13)))</f>
        <v>5</v>
      </c>
      <c r="L20" s="25">
        <v>8</v>
      </c>
      <c r="M20" s="26">
        <v>840</v>
      </c>
      <c r="N20" s="30">
        <f>IF(ISBLANK(M20),0,IF(ISBLANK(L19),0,IF(N19 = "D",MAX($A$5:$A$28) + 2,AT13)))</f>
        <v>9</v>
      </c>
      <c r="O20" s="164"/>
      <c r="P20" s="166"/>
      <c r="Q20" s="162"/>
      <c r="T20" s="216"/>
      <c r="U20" s="166"/>
      <c r="V20" s="162"/>
      <c r="AF20" s="10"/>
      <c r="AP20" s="20" t="s">
        <v>26</v>
      </c>
    </row>
    <row r="21" spans="1:52" ht="19.5" customHeight="1" x14ac:dyDescent="0.2">
      <c r="A21" s="153">
        <v>9</v>
      </c>
      <c r="B21" s="133" t="s">
        <v>168</v>
      </c>
      <c r="C21" s="139" t="s">
        <v>171</v>
      </c>
      <c r="D21" s="140"/>
      <c r="E21" s="72"/>
      <c r="F21" s="139" t="s">
        <v>173</v>
      </c>
      <c r="G21" s="140"/>
      <c r="H21" s="72"/>
      <c r="I21" s="139" t="s">
        <v>170</v>
      </c>
      <c r="J21" s="140"/>
      <c r="K21" s="72"/>
      <c r="L21" s="139" t="s">
        <v>169</v>
      </c>
      <c r="M21" s="140"/>
      <c r="N21" s="72"/>
      <c r="O21" s="163">
        <f>SUM(E22+H22+K22+N22)</f>
        <v>52</v>
      </c>
      <c r="P21" s="165">
        <f>SUM(D22+G22+J22+M22)</f>
        <v>0</v>
      </c>
      <c r="Q21" s="161">
        <f>AD14</f>
        <v>11</v>
      </c>
      <c r="T21" s="174">
        <f>O21+'12 družstiev Pretek č. 1'!O21+'12 družstiev Pretek č. 2'!O21+'12 družstiev Pretek č. 3'!O21+'12 družstiev Pretek č. 4'!O21</f>
        <v>209</v>
      </c>
      <c r="U21" s="165">
        <f>P21+'12 družstiev Pretek č. 1'!P21+'12 družstiev Pretek č. 2'!P21+'12 družstiev Pretek č. 3'!P21+'12 družstiev Pretek č. 4'!P21</f>
        <v>169255</v>
      </c>
      <c r="V21" s="161">
        <f>AZ14</f>
        <v>12</v>
      </c>
      <c r="AF21" s="10"/>
    </row>
    <row r="22" spans="1:52" ht="19.5" customHeight="1" thickBot="1" x14ac:dyDescent="0.25">
      <c r="A22" s="154"/>
      <c r="B22" s="134"/>
      <c r="C22" s="25">
        <v>12</v>
      </c>
      <c r="D22" s="26">
        <v>0</v>
      </c>
      <c r="E22" s="30">
        <v>13</v>
      </c>
      <c r="F22" s="25">
        <v>12</v>
      </c>
      <c r="G22" s="26">
        <v>0</v>
      </c>
      <c r="H22" s="30">
        <f>IF(ISBLANK(G22),0,IF(ISBLANK(F21),0,IF(H21 = "D",MAX($A$5:$A$28) + 2,AL14)))</f>
        <v>13</v>
      </c>
      <c r="I22" s="25">
        <v>12</v>
      </c>
      <c r="J22" s="26">
        <v>0</v>
      </c>
      <c r="K22" s="30">
        <f>IF(ISBLANK(J22),0,IF(ISBLANK(I21),0,IF(K21 = "D",MAX($A$5:$A$28) + 2,AP14)))</f>
        <v>13</v>
      </c>
      <c r="L22" s="25">
        <v>11</v>
      </c>
      <c r="M22" s="26">
        <v>0</v>
      </c>
      <c r="N22" s="30">
        <f>IF(ISBLANK(M22),0,IF(ISBLANK(L21),0,IF(N21 = "D",MAX($A$5:$A$28) + 2,AT14)))</f>
        <v>13</v>
      </c>
      <c r="O22" s="164"/>
      <c r="P22" s="166"/>
      <c r="Q22" s="162"/>
      <c r="T22" s="216"/>
      <c r="U22" s="166"/>
      <c r="V22" s="162"/>
      <c r="AF22" s="10"/>
    </row>
    <row r="23" spans="1:52" ht="19.5" customHeight="1" x14ac:dyDescent="0.2">
      <c r="A23" s="155">
        <v>10</v>
      </c>
      <c r="B23" s="133" t="s">
        <v>175</v>
      </c>
      <c r="C23" s="139" t="s">
        <v>178</v>
      </c>
      <c r="D23" s="140"/>
      <c r="E23" s="72"/>
      <c r="F23" s="139" t="s">
        <v>181</v>
      </c>
      <c r="G23" s="140"/>
      <c r="H23" s="72"/>
      <c r="I23" s="139" t="s">
        <v>176</v>
      </c>
      <c r="J23" s="140"/>
      <c r="K23" s="72"/>
      <c r="L23" s="139" t="s">
        <v>182</v>
      </c>
      <c r="M23" s="140"/>
      <c r="N23" s="72"/>
      <c r="O23" s="163">
        <f>SUM(E24+H24+K24+N24)</f>
        <v>35</v>
      </c>
      <c r="P23" s="165">
        <f>SUM(D24+G24+J24+M24)</f>
        <v>59580</v>
      </c>
      <c r="Q23" s="161">
        <f>AD15</f>
        <v>10</v>
      </c>
      <c r="T23" s="174">
        <f>O23+'12 družstiev Pretek č. 1'!O23+'12 družstiev Pretek č. 2'!O23+'12 družstiev Pretek č. 3'!O23+'12 družstiev Pretek č. 4'!O23</f>
        <v>145</v>
      </c>
      <c r="U23" s="165">
        <f>P23+'12 družstiev Pretek č. 1'!P23+'12 družstiev Pretek č. 2'!P23+'12 družstiev Pretek č. 3'!P23+'12 družstiev Pretek č. 4'!P23</f>
        <v>284600</v>
      </c>
      <c r="V23" s="161">
        <f>AZ15</f>
        <v>8</v>
      </c>
      <c r="AF23" s="10"/>
    </row>
    <row r="24" spans="1:52" ht="19.5" customHeight="1" thickBot="1" x14ac:dyDescent="0.25">
      <c r="A24" s="155"/>
      <c r="B24" s="134"/>
      <c r="C24" s="25">
        <v>3</v>
      </c>
      <c r="D24" s="26">
        <v>27780</v>
      </c>
      <c r="E24" s="30">
        <f>IF(ISBLANK(D24),0,IF(ISBLANK(C23),0,IF(E23 = "D",MAX($A$5:$A$28) + 2,AH15)))</f>
        <v>9</v>
      </c>
      <c r="F24" s="25">
        <v>8</v>
      </c>
      <c r="G24" s="26">
        <v>14900</v>
      </c>
      <c r="H24" s="30">
        <f>IF(ISBLANK(G24),0,IF(ISBLANK(F23),0,IF(H23 = "D",MAX($A$5:$A$28) + 2,AL15)))</f>
        <v>10</v>
      </c>
      <c r="I24" s="25">
        <v>4</v>
      </c>
      <c r="J24" s="26">
        <v>10500</v>
      </c>
      <c r="K24" s="30">
        <f>IF(ISBLANK(J24),0,IF(ISBLANK(I23),0,IF(K23 = "D",MAX($A$5:$A$28) + 2,AP15)))</f>
        <v>9</v>
      </c>
      <c r="L24" s="25">
        <v>4</v>
      </c>
      <c r="M24" s="26">
        <v>6400</v>
      </c>
      <c r="N24" s="30">
        <f>IF(ISBLANK(M24),0,IF(ISBLANK(L23),0,IF(N23 = "D",MAX($A$5:$A$28) + 2,AT15)))</f>
        <v>7</v>
      </c>
      <c r="O24" s="164"/>
      <c r="P24" s="166"/>
      <c r="Q24" s="162"/>
      <c r="T24" s="216"/>
      <c r="U24" s="166"/>
      <c r="V24" s="162"/>
      <c r="AF24" s="10"/>
    </row>
    <row r="25" spans="1:52" ht="19.5" customHeight="1" x14ac:dyDescent="0.2">
      <c r="A25" s="153">
        <v>11</v>
      </c>
      <c r="B25" s="133" t="s">
        <v>183</v>
      </c>
      <c r="C25" s="139" t="s">
        <v>191</v>
      </c>
      <c r="D25" s="140"/>
      <c r="E25" s="72"/>
      <c r="F25" s="139" t="s">
        <v>188</v>
      </c>
      <c r="G25" s="140"/>
      <c r="H25" s="72"/>
      <c r="I25" s="139" t="s">
        <v>184</v>
      </c>
      <c r="J25" s="140"/>
      <c r="K25" s="72"/>
      <c r="L25" s="139" t="s">
        <v>189</v>
      </c>
      <c r="M25" s="140"/>
      <c r="N25" s="72"/>
      <c r="O25" s="163">
        <f>SUM(E26+H26+K26+N26)</f>
        <v>24</v>
      </c>
      <c r="P25" s="165">
        <f>SUM(D26+G26+J26+M26)</f>
        <v>80229</v>
      </c>
      <c r="Q25" s="161">
        <f>AD16</f>
        <v>7</v>
      </c>
      <c r="T25" s="174">
        <f>O25+'12 družstiev Pretek č. 1'!O25+'12 družstiev Pretek č. 2'!O25+'12 družstiev Pretek č. 3'!O25+'12 družstiev Pretek č. 4'!O25</f>
        <v>137</v>
      </c>
      <c r="U25" s="165">
        <f>P25+'12 družstiev Pretek č. 1'!P25+'12 družstiev Pretek č. 2'!P25+'12 družstiev Pretek č. 3'!P25+'12 družstiev Pretek č. 4'!P25</f>
        <v>293504</v>
      </c>
      <c r="V25" s="161">
        <f>AZ16</f>
        <v>7</v>
      </c>
      <c r="AF25" s="10"/>
    </row>
    <row r="26" spans="1:52" ht="19.5" customHeight="1" thickBot="1" x14ac:dyDescent="0.25">
      <c r="A26" s="154"/>
      <c r="B26" s="134"/>
      <c r="C26" s="25">
        <v>1</v>
      </c>
      <c r="D26" s="26">
        <v>31299</v>
      </c>
      <c r="E26" s="30">
        <f>IF(ISBLANK(D26),0,IF(ISBLANK(C25),0,IF(E25 = "D",MAX($A$5:$A$28) + 2,AH16)))</f>
        <v>7</v>
      </c>
      <c r="F26" s="25">
        <v>7</v>
      </c>
      <c r="G26" s="26">
        <v>25870</v>
      </c>
      <c r="H26" s="30">
        <f>IF(ISBLANK(G26),0,IF(ISBLANK(F25),0,IF(H25 = "D",MAX($A$5:$A$28) + 2,AL16)))</f>
        <v>5</v>
      </c>
      <c r="I26" s="25">
        <v>2</v>
      </c>
      <c r="J26" s="26">
        <v>10940</v>
      </c>
      <c r="K26" s="30">
        <f>IF(ISBLANK(J26),0,IF(ISBLANK(I25),0,IF(K25 = "D",MAX($A$5:$A$28) + 2,AP16)))</f>
        <v>8</v>
      </c>
      <c r="L26" s="25">
        <v>5</v>
      </c>
      <c r="M26" s="26">
        <v>12120</v>
      </c>
      <c r="N26" s="30">
        <f>IF(ISBLANK(M26),0,IF(ISBLANK(L25),0,IF(N25 = "D",MAX($A$5:$A$28) + 2,AT16)))</f>
        <v>4</v>
      </c>
      <c r="O26" s="164"/>
      <c r="P26" s="166"/>
      <c r="Q26" s="162"/>
      <c r="T26" s="216"/>
      <c r="U26" s="166"/>
      <c r="V26" s="162"/>
      <c r="AF26" s="10"/>
    </row>
    <row r="27" spans="1:52" ht="19.5" customHeight="1" x14ac:dyDescent="0.2">
      <c r="A27" s="153">
        <v>12</v>
      </c>
      <c r="B27" s="133" t="s">
        <v>192</v>
      </c>
      <c r="C27" s="139" t="s">
        <v>199</v>
      </c>
      <c r="D27" s="140"/>
      <c r="E27" s="72"/>
      <c r="F27" s="139" t="s">
        <v>195</v>
      </c>
      <c r="G27" s="140"/>
      <c r="H27" s="72"/>
      <c r="I27" s="139" t="s">
        <v>194</v>
      </c>
      <c r="J27" s="140"/>
      <c r="K27" s="72"/>
      <c r="L27" s="139" t="s">
        <v>193</v>
      </c>
      <c r="M27" s="140"/>
      <c r="N27" s="72"/>
      <c r="O27" s="163">
        <f>SUM(E28+H28+K28+N28)</f>
        <v>18</v>
      </c>
      <c r="P27" s="165">
        <f>SUM(D28+G28+J28+M28)</f>
        <v>117027</v>
      </c>
      <c r="Q27" s="161">
        <f>AD17</f>
        <v>3</v>
      </c>
      <c r="T27" s="174">
        <f>O27+'12 družstiev Pretek č. 1'!O27+'12 družstiev Pretek č. 2'!O27+'12 družstiev Pretek č. 3'!O27+'12 družstiev Pretek č. 4'!O27</f>
        <v>119</v>
      </c>
      <c r="U27" s="165">
        <f>P27+'12 družstiev Pretek č. 1'!P27+'12 družstiev Pretek č. 2'!P27+'12 družstiev Pretek č. 3'!P27+'12 družstiev Pretek č. 4'!P27</f>
        <v>371207</v>
      </c>
      <c r="V27" s="161">
        <f>AZ17</f>
        <v>5</v>
      </c>
      <c r="AF27" s="10"/>
    </row>
    <row r="28" spans="1:52" ht="19.5" customHeight="1" thickBot="1" x14ac:dyDescent="0.25">
      <c r="A28" s="154"/>
      <c r="B28" s="134"/>
      <c r="C28" s="25">
        <v>5</v>
      </c>
      <c r="D28" s="26">
        <v>42250</v>
      </c>
      <c r="E28" s="30">
        <f>IF(ISBLANK(D28),0,IF(ISBLANK(C27),0,IF(E27 = "D",MAX($A$5:$A$28) + 2,AH17)))</f>
        <v>2</v>
      </c>
      <c r="F28" s="25">
        <v>4</v>
      </c>
      <c r="G28" s="26">
        <v>45007</v>
      </c>
      <c r="H28" s="30">
        <f>IF(ISBLANK(G28),0,IF(ISBLANK(F27),0,IF(H27 = "D",MAX($A$5:$A$28) + 2,AL17)))</f>
        <v>1</v>
      </c>
      <c r="I28" s="25">
        <v>6</v>
      </c>
      <c r="J28" s="26">
        <v>29770</v>
      </c>
      <c r="K28" s="30">
        <f>IF(ISBLANK(J28),0,IF(ISBLANK(I27),0,IF(K27 = "D",MAX($A$5:$A$28) + 2,AP17)))</f>
        <v>2</v>
      </c>
      <c r="L28" s="25">
        <v>12</v>
      </c>
      <c r="M28" s="26">
        <v>0</v>
      </c>
      <c r="N28" s="30">
        <f>IF(ISBLANK(M28),0,IF(ISBLANK(L27),0,IF(N27 = "D",MAX($A$5:$A$28) + 2,AT17)))</f>
        <v>13</v>
      </c>
      <c r="O28" s="164"/>
      <c r="P28" s="166"/>
      <c r="Q28" s="162"/>
      <c r="T28" s="216"/>
      <c r="U28" s="166"/>
      <c r="V28" s="162"/>
      <c r="AF28" s="10"/>
    </row>
    <row r="29" spans="1:52" ht="27.95" customHeight="1" x14ac:dyDescent="0.25">
      <c r="A29" s="215" t="s">
        <v>217</v>
      </c>
      <c r="B29" s="215"/>
      <c r="C29" s="215"/>
      <c r="D29" s="215"/>
      <c r="E29" s="215"/>
      <c r="F29" s="215"/>
      <c r="G29" s="215"/>
      <c r="H29" s="215"/>
      <c r="I29" s="215"/>
      <c r="J29" s="215"/>
      <c r="K29" s="215"/>
      <c r="L29" s="215"/>
      <c r="M29" s="215"/>
      <c r="N29" s="215"/>
      <c r="O29" s="215"/>
      <c r="P29" s="215"/>
      <c r="Q29" s="215"/>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phoneticPr fontId="19" type="noConversion"/>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showGridLines="0" tabSelected="1" topLeftCell="A13" zoomScaleNormal="100" workbookViewId="0">
      <selection activeCell="R7" sqref="R7"/>
    </sheetView>
  </sheetViews>
  <sheetFormatPr defaultColWidth="8.85546875"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28515625" customWidth="1"/>
    <col min="17" max="17" width="6.140625" customWidth="1"/>
    <col min="18" max="18" width="2.7109375" customWidth="1"/>
    <col min="19" max="19" width="3.28515625" customWidth="1"/>
    <col min="20" max="20" width="9.7109375" customWidth="1"/>
    <col min="21" max="21" width="10.140625" customWidth="1"/>
    <col min="22" max="22" width="9"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51" t="s">
        <v>208</v>
      </c>
      <c r="B1" s="152"/>
      <c r="C1" s="158" t="s">
        <v>212</v>
      </c>
      <c r="D1" s="159"/>
      <c r="E1" s="159"/>
      <c r="F1" s="159"/>
      <c r="G1" s="159"/>
      <c r="H1" s="159"/>
      <c r="I1" s="159"/>
      <c r="J1" s="171" t="s">
        <v>214</v>
      </c>
      <c r="K1" s="172"/>
      <c r="L1" s="172"/>
      <c r="M1" s="172"/>
      <c r="N1" s="171" t="s">
        <v>74</v>
      </c>
      <c r="O1" s="172"/>
      <c r="P1" s="172"/>
      <c r="Q1" s="173"/>
      <c r="T1" s="246" t="s">
        <v>46</v>
      </c>
      <c r="U1" s="178"/>
      <c r="V1" s="179"/>
    </row>
    <row r="2" spans="1:52" ht="20.25" customHeight="1" x14ac:dyDescent="0.2">
      <c r="A2" s="157"/>
      <c r="B2" s="156" t="s">
        <v>218</v>
      </c>
      <c r="C2" s="144" t="s">
        <v>4</v>
      </c>
      <c r="D2" s="145"/>
      <c r="E2" s="146"/>
      <c r="F2" s="144" t="s">
        <v>5</v>
      </c>
      <c r="G2" s="145"/>
      <c r="H2" s="146"/>
      <c r="I2" s="144" t="s">
        <v>6</v>
      </c>
      <c r="J2" s="145"/>
      <c r="K2" s="146"/>
      <c r="L2" s="144" t="s">
        <v>7</v>
      </c>
      <c r="M2" s="145"/>
      <c r="N2" s="145"/>
      <c r="O2" s="141" t="s">
        <v>13</v>
      </c>
      <c r="P2" s="141" t="s">
        <v>14</v>
      </c>
      <c r="Q2" s="160"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57"/>
      <c r="B3" s="156"/>
      <c r="C3" s="147" t="s">
        <v>8</v>
      </c>
      <c r="D3" s="148"/>
      <c r="E3" s="149"/>
      <c r="F3" s="147" t="s">
        <v>8</v>
      </c>
      <c r="G3" s="148"/>
      <c r="H3" s="149"/>
      <c r="I3" s="147" t="s">
        <v>8</v>
      </c>
      <c r="J3" s="148"/>
      <c r="K3" s="149"/>
      <c r="L3" s="147" t="s">
        <v>8</v>
      </c>
      <c r="M3" s="148"/>
      <c r="N3" s="148"/>
      <c r="O3" s="142"/>
      <c r="P3" s="142"/>
      <c r="Q3" s="160"/>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57"/>
      <c r="B4" s="156"/>
      <c r="C4" s="62" t="s">
        <v>9</v>
      </c>
      <c r="D4" s="63" t="s">
        <v>10</v>
      </c>
      <c r="E4" s="64" t="s">
        <v>0</v>
      </c>
      <c r="F4" s="62" t="s">
        <v>9</v>
      </c>
      <c r="G4" s="63" t="s">
        <v>10</v>
      </c>
      <c r="H4" s="64" t="s">
        <v>0</v>
      </c>
      <c r="I4" s="62" t="s">
        <v>9</v>
      </c>
      <c r="J4" s="63" t="s">
        <v>10</v>
      </c>
      <c r="K4" s="64" t="s">
        <v>0</v>
      </c>
      <c r="L4" s="62" t="s">
        <v>9</v>
      </c>
      <c r="M4" s="63" t="s">
        <v>10</v>
      </c>
      <c r="N4" s="65" t="s">
        <v>0</v>
      </c>
      <c r="O4" s="143"/>
      <c r="P4" s="143"/>
      <c r="Q4" s="160"/>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33" t="s">
        <v>106</v>
      </c>
      <c r="C5" s="139" t="s">
        <v>109</v>
      </c>
      <c r="D5" s="140"/>
      <c r="E5" s="72"/>
      <c r="F5" s="139" t="s">
        <v>108</v>
      </c>
      <c r="G5" s="150"/>
      <c r="H5" s="72"/>
      <c r="I5" s="139" t="s">
        <v>220</v>
      </c>
      <c r="J5" s="150"/>
      <c r="K5" s="72"/>
      <c r="L5" s="139" t="s">
        <v>107</v>
      </c>
      <c r="M5" s="150"/>
      <c r="N5" s="72"/>
      <c r="O5" s="163">
        <f>SUM(E6+H6+K6+N6)</f>
        <v>25</v>
      </c>
      <c r="P5" s="165">
        <f>SUM(D6+G6+J6+M6)</f>
        <v>80775</v>
      </c>
      <c r="Q5" s="161">
        <f>AD6</f>
        <v>5</v>
      </c>
      <c r="T5" s="174">
        <f>O5+'12 družstiev Pretek č. 1'!O5+'12 družstiev Pretek č. 2'!O5+'12 družstiev Pretek č. 3'!O5+'12 družstiev Pretek č. 4'!O5+'12 družstiev Pretek č. 5'!O5</f>
        <v>114</v>
      </c>
      <c r="U5" s="165">
        <f>P5+'12 družstiev Pretek č. 1'!P5+'12 družstiev Pretek č. 2'!P5+'12 družstiev Pretek č. 3'!P5+'12 družstiev Pretek č. 4'!P5+'12 družstiev Pretek č. 5'!P5</f>
        <v>497530</v>
      </c>
      <c r="V5" s="161">
        <f>AZ6</f>
        <v>3</v>
      </c>
      <c r="Y5" s="168" t="s">
        <v>20</v>
      </c>
      <c r="Z5" s="169"/>
      <c r="AA5" s="169"/>
      <c r="AB5" s="169"/>
      <c r="AC5" s="169"/>
      <c r="AD5" s="170"/>
      <c r="AE5" s="168" t="s">
        <v>21</v>
      </c>
      <c r="AF5" s="169"/>
      <c r="AG5" s="169"/>
      <c r="AH5" s="170"/>
      <c r="AI5" s="168" t="s">
        <v>22</v>
      </c>
      <c r="AJ5" s="169"/>
      <c r="AK5" s="169"/>
      <c r="AL5" s="170"/>
      <c r="AM5" s="168" t="s">
        <v>23</v>
      </c>
      <c r="AN5" s="169"/>
      <c r="AO5" s="169"/>
      <c r="AP5" s="170"/>
      <c r="AQ5" s="168" t="s">
        <v>24</v>
      </c>
      <c r="AR5" s="169"/>
      <c r="AS5" s="169"/>
      <c r="AT5" s="170"/>
      <c r="AU5" s="20" t="s">
        <v>49</v>
      </c>
    </row>
    <row r="6" spans="1:52" ht="19.5" customHeight="1" thickBot="1" x14ac:dyDescent="0.25">
      <c r="A6" s="154"/>
      <c r="B6" s="134"/>
      <c r="C6" s="25">
        <v>3</v>
      </c>
      <c r="D6" s="26">
        <v>12445</v>
      </c>
      <c r="E6" s="30">
        <f>IF(ISBLANK(D6),0,IF(ISBLANK(C5),0,IF(E5 = "D",MAX($A$5:$A$28) + 2,AH6)))</f>
        <v>10</v>
      </c>
      <c r="F6" s="25">
        <v>7</v>
      </c>
      <c r="G6" s="26">
        <v>27930</v>
      </c>
      <c r="H6" s="30">
        <f>IF(ISBLANK(G6),0,IF(ISBLANK(F5),0,IF(H5 = "D",MAX($A$5:$A$28) + 2,AL6)))</f>
        <v>5</v>
      </c>
      <c r="I6" s="25">
        <v>9</v>
      </c>
      <c r="J6" s="26">
        <v>21350</v>
      </c>
      <c r="K6" s="30">
        <f>IF(ISBLANK(J6),0,IF(ISBLANK(I5),0,IF(K5 = "D",MAX($A$5:$A$28) + 2,AP6)))</f>
        <v>2</v>
      </c>
      <c r="L6" s="25">
        <v>6</v>
      </c>
      <c r="M6" s="26">
        <v>19050</v>
      </c>
      <c r="N6" s="30">
        <f>IF(ISBLANK(M6),0,IF(ISBLANK(L5),0,IF(N5 = "D",MAX($A$5:$A$28) + 2,AT6)))</f>
        <v>8</v>
      </c>
      <c r="O6" s="164"/>
      <c r="P6" s="166"/>
      <c r="Q6" s="162"/>
      <c r="T6" s="216"/>
      <c r="U6" s="166"/>
      <c r="V6" s="162"/>
      <c r="Y6" s="12">
        <f>O5</f>
        <v>25</v>
      </c>
      <c r="Z6" s="13">
        <f>P5</f>
        <v>80775</v>
      </c>
      <c r="AA6" s="8">
        <f>RANK(Y6,$Y$6:$Y$17,1)</f>
        <v>5</v>
      </c>
      <c r="AB6" s="8">
        <f>RANK(Z6,$Z$6:$Z$17,0)</f>
        <v>5</v>
      </c>
      <c r="AC6" s="8">
        <f>AA6+AB6*0.00001</f>
        <v>5.0000499999999999</v>
      </c>
      <c r="AD6" s="22">
        <f>RANK(AC6,$AC$6:$AC$17,1)</f>
        <v>5</v>
      </c>
      <c r="AE6" s="17">
        <f>D6</f>
        <v>12445</v>
      </c>
      <c r="AF6" s="18">
        <f>IF(AE6=0,MAX($A$5:$A$28) +1,IF(D5="d",MAX($A$5:$A$28) +2,RANK(AE6,$AE$6:$AE$17,0)))</f>
        <v>10</v>
      </c>
      <c r="AG6" s="8">
        <f t="shared" ref="AG6:AG17" si="0">COUNTIF($AF$6:$AF$17,AF6)</f>
        <v>1</v>
      </c>
      <c r="AH6" s="21">
        <f>IF(AE6=0,"MAX($A$5:$A$28) +1",IF(AG6 &gt; 1,IF(MOD(AG6,2) = 0,(AF6*AG6+AG6-1)/AG6,(AF6*AG6+AG6)/AG6),IF(AG6=1,AF6,(AF6*AG6+AG6-1)/AG6)))</f>
        <v>10</v>
      </c>
      <c r="AI6" s="17">
        <f>G6</f>
        <v>27930</v>
      </c>
      <c r="AJ6">
        <f>IF(AI6=0,MAX($A$5:$A$28) +1,IF(G5="d",MAX($A$5:$A$28) +2,RANK(AI6,$AI$6:$AI$17,0)))</f>
        <v>5</v>
      </c>
      <c r="AK6" s="8">
        <f t="shared" ref="AK6:AK17" si="1">COUNTIF($AJ$6:$AJ$17,AJ6)</f>
        <v>1</v>
      </c>
      <c r="AL6" s="21">
        <f>IF(AI6=0,MAX($A$5:$A$28) +1,IF(AK6 &gt; 1,IF(MOD(AK6,2) = 0,(AJ6*AK6+AK6-1)/AK6,(AJ6*AK6+AK6)/AK6),IF(AK6=1,AJ6,(AJ6*AK6+AK6-1)/AK6)))</f>
        <v>5</v>
      </c>
      <c r="AM6" s="17">
        <f>J6</f>
        <v>21350</v>
      </c>
      <c r="AN6" s="18">
        <f>IF(AM6=0,MAX($A$5:$A$28) +1,IF(J5="d",MAX($A$5:$A$28) +2,RANK(AM6,$AM$6:$AM$17,0)))</f>
        <v>2</v>
      </c>
      <c r="AO6" s="8">
        <f>COUNTIF($AN$6:$AN$17,AN6)</f>
        <v>1</v>
      </c>
      <c r="AP6" s="21">
        <f>IF(AM6=0,MAX($A$5:$A$28) +1,IF(AO6 &gt; 1,IF(MOD(AO6,2) = 0,(AN6*AO6+AO6-1)/AO6,(AN6*AO6+AO6)/AO6),IF(AO6=1,AN6,(AN6*AO6+AO6-1)/AO6)))</f>
        <v>2</v>
      </c>
      <c r="AQ6" s="17">
        <f>M6</f>
        <v>19050</v>
      </c>
      <c r="AR6" s="18">
        <f>IF(AQ6=0,MAX($A$5:$A$28) +1,IF(M5="d",MAX($A$5:$A$28) +2,RANK(AQ6,$AQ$6:$AQ$17,0)))</f>
        <v>8</v>
      </c>
      <c r="AS6" s="8">
        <f>COUNTIF($AR$6:$AR$17,AR6)</f>
        <v>1</v>
      </c>
      <c r="AT6" s="21">
        <f>IF(AQ6=0,MAX($A$5:$A$28) +1,IF(AS6 &gt; 1,IF(MOD(AS6,2) = 0,(AR6*AS6+AS6-1)/AS6,(AR6*AS6+AS6)/AS6),IF(AS6=1,AR6,(AR6*AS6+AS6-1)/AS6)))</f>
        <v>8</v>
      </c>
      <c r="AU6" s="11">
        <f>T5</f>
        <v>114</v>
      </c>
      <c r="AV6" s="11">
        <f>U5</f>
        <v>497530</v>
      </c>
      <c r="AW6">
        <f>RANK(AU6,$AU$6:$AU$17,1)</f>
        <v>3</v>
      </c>
      <c r="AX6">
        <f>RANK(AV6,$AV$6:$AV$17,0)</f>
        <v>3</v>
      </c>
      <c r="AY6">
        <f>AW6+AX6*0.00001</f>
        <v>3.0000300000000002</v>
      </c>
      <c r="AZ6">
        <f>RANK(AY6,$AY$6:$AY$17,1)</f>
        <v>3</v>
      </c>
    </row>
    <row r="7" spans="1:52" ht="19.5" customHeight="1" x14ac:dyDescent="0.2">
      <c r="A7" s="153">
        <v>2</v>
      </c>
      <c r="B7" s="133" t="s">
        <v>215</v>
      </c>
      <c r="C7" s="139" t="s">
        <v>116</v>
      </c>
      <c r="D7" s="140"/>
      <c r="E7" s="72"/>
      <c r="F7" s="139" t="s">
        <v>118</v>
      </c>
      <c r="G7" s="140"/>
      <c r="H7" s="72"/>
      <c r="I7" s="139" t="s">
        <v>115</v>
      </c>
      <c r="J7" s="140"/>
      <c r="K7" s="72"/>
      <c r="L7" s="139" t="s">
        <v>114</v>
      </c>
      <c r="M7" s="140"/>
      <c r="N7" s="72"/>
      <c r="O7" s="163">
        <f>SUM(E8+H8+K8+N8)</f>
        <v>25</v>
      </c>
      <c r="P7" s="165">
        <f>SUM(D8+G8+J8+M8)</f>
        <v>80065</v>
      </c>
      <c r="Q7" s="161">
        <f>AD7</f>
        <v>6</v>
      </c>
      <c r="T7" s="174">
        <f>O7+'12 družstiev Pretek č. 1'!O7+'12 družstiev Pretek č. 2'!O7+'12 družstiev Pretek č. 3'!O7+'12 družstiev Pretek č. 4'!O7+'12 družstiev Pretek č. 5'!O7</f>
        <v>148</v>
      </c>
      <c r="U7" s="165">
        <f>P7+'12 družstiev Pretek č. 1'!P7+'12 družstiev Pretek č. 2'!P7+'12 družstiev Pretek č. 3'!P7+'12 družstiev Pretek č. 4'!P7+'12 družstiev Pretek č. 5'!P7</f>
        <v>420175</v>
      </c>
      <c r="V7" s="161">
        <f>AZ7</f>
        <v>5</v>
      </c>
      <c r="Y7" s="12">
        <f>O7</f>
        <v>25</v>
      </c>
      <c r="Z7" s="13">
        <f>P7</f>
        <v>80065</v>
      </c>
      <c r="AA7" s="8">
        <f t="shared" ref="AA7:AA17" si="2">RANK(Y7,$Y$6:$Y$17,1)</f>
        <v>5</v>
      </c>
      <c r="AB7" s="8">
        <f t="shared" ref="AB7:AB17" si="3">RANK(Z7,$Z$6:$Z$17,0)</f>
        <v>6</v>
      </c>
      <c r="AC7" s="8">
        <f t="shared" ref="AC7:AC17" si="4">AA7+AB7*0.00001</f>
        <v>5.0000600000000004</v>
      </c>
      <c r="AD7" s="22">
        <f t="shared" ref="AD7:AD17" si="5">RANK(AC7,$AC$6:$AC$17,1)</f>
        <v>6</v>
      </c>
      <c r="AE7" s="17">
        <f>D8</f>
        <v>27910</v>
      </c>
      <c r="AF7" s="18">
        <f t="shared" ref="AF7:AF17" si="6">IF(AE7=0,MAX($A$5:$A$28) +1,IF(D6="d",MAX($A$5:$A$28) +2,RANK(AE7,$AE$6:$AE$17,0)))</f>
        <v>2</v>
      </c>
      <c r="AG7" s="8">
        <f t="shared" si="0"/>
        <v>1</v>
      </c>
      <c r="AH7" s="21">
        <f t="shared" ref="AH7:AH8" si="7">IF(AE7=0,MAX($A$5:$A$28) +1,IF(AG7 &gt; 1,IF(MOD(AG7,2) = 0,(AF7*AG7+AG7-1)/AG7,(AF7*AG7+AG7)/AG7),IF(AG7=1,AF7,(AF7*AG7+AG7-1)/AG7)))</f>
        <v>2</v>
      </c>
      <c r="AI7" s="17">
        <f>G8</f>
        <v>21935</v>
      </c>
      <c r="AJ7">
        <f t="shared" ref="AJ7:AJ17" si="8">IF(AI7=0,MAX($A$5:$A$28) +1,IF(G6="d",MAX($A$5:$A$28) +2,RANK(AI7,$AI$6:$AI$17,0)))</f>
        <v>7</v>
      </c>
      <c r="AK7" s="8">
        <f t="shared" si="1"/>
        <v>1</v>
      </c>
      <c r="AL7" s="21">
        <f t="shared" ref="AL7:AL17" si="9">IF(AI7=0,MAX($A$5:$A$28) +1,IF(AK7 &gt; 1,IF(MOD(AK7,2) = 0,(AJ7*AK7+AK7-1)/AK7,(AJ7*AK7+AK7)/AK7),IF(AK7=1,AJ7,(AJ7*AK7+AK7-1)/AK7)))</f>
        <v>7</v>
      </c>
      <c r="AM7" s="17">
        <f>J8</f>
        <v>7490</v>
      </c>
      <c r="AN7" s="18">
        <f t="shared" ref="AN7:AN17" si="10">IF(AM7=0,MAX($A$5:$A$28) +1,IF(J6="d",MAX($A$5:$A$28) +2,RANK(AM7,$AM$6:$AM$17,0)))</f>
        <v>9</v>
      </c>
      <c r="AO7" s="8">
        <f t="shared" ref="AO7:AO17" si="11">COUNTIF($AN$6:$AN$17,AN7)</f>
        <v>1</v>
      </c>
      <c r="AP7" s="21">
        <f t="shared" ref="AP7:AP17" si="12">IF(AM7=0,MAX($A$5:$A$28) +1,IF(AO7 &gt; 1,IF(MOD(AO7,2) = 0,(AN7*AO7+AO7-1)/AO7,(AN7*AO7+AO7)/AO7),IF(AO7=1,AN7,(AN7*AO7+AO7-1)/AO7)))</f>
        <v>9</v>
      </c>
      <c r="AQ7" s="17">
        <f>M8</f>
        <v>22730</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148</v>
      </c>
      <c r="AV7" s="11">
        <f>U7</f>
        <v>420175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34"/>
      <c r="C8" s="25">
        <v>6</v>
      </c>
      <c r="D8" s="26">
        <v>27910</v>
      </c>
      <c r="E8" s="30">
        <f>IF(ISBLANK(D8),0,IF(ISBLANK(C7),0,IF(E7 = "D",MAX($A$5:$A$28) + 2,AH7)))</f>
        <v>2</v>
      </c>
      <c r="F8" s="25">
        <v>2</v>
      </c>
      <c r="G8" s="26">
        <v>21935</v>
      </c>
      <c r="H8" s="30">
        <f>IF(ISBLANK(G8),0,IF(ISBLANK(F7),0,IF(H7 = "D",MAX($A$5:$A$28) + 2,AL7)))</f>
        <v>7</v>
      </c>
      <c r="I8" s="25">
        <v>5</v>
      </c>
      <c r="J8" s="26">
        <v>7490</v>
      </c>
      <c r="K8" s="30">
        <f>IF(ISBLANK(J8),0,IF(ISBLANK(I7),0,IF(K7 = "D",MAX($A$5:$A$28) + 2,AP7)))</f>
        <v>9</v>
      </c>
      <c r="L8" s="25">
        <v>4</v>
      </c>
      <c r="M8" s="26">
        <v>22730</v>
      </c>
      <c r="N8" s="30">
        <f>IF(ISBLANK(M8),0,IF(ISBLANK(L7),0,IF(N7 = "D",MAX($A$5:$A$28) + 2,AT7)))</f>
        <v>7</v>
      </c>
      <c r="O8" s="164"/>
      <c r="P8" s="166"/>
      <c r="Q8" s="162"/>
      <c r="T8" s="216"/>
      <c r="U8" s="166"/>
      <c r="V8" s="162"/>
      <c r="Y8" s="12">
        <f>O9</f>
        <v>25</v>
      </c>
      <c r="Z8" s="13">
        <f>P9</f>
        <v>72419</v>
      </c>
      <c r="AA8" s="8">
        <f t="shared" si="2"/>
        <v>5</v>
      </c>
      <c r="AB8" s="8">
        <f t="shared" si="3"/>
        <v>8</v>
      </c>
      <c r="AC8" s="8">
        <f t="shared" si="4"/>
        <v>5.0000799999999996</v>
      </c>
      <c r="AD8" s="22">
        <f t="shared" si="5"/>
        <v>8</v>
      </c>
      <c r="AE8" s="17">
        <f>D10</f>
        <v>20124</v>
      </c>
      <c r="AF8" s="18">
        <f t="shared" si="6"/>
        <v>5</v>
      </c>
      <c r="AG8" s="8">
        <f t="shared" si="0"/>
        <v>1</v>
      </c>
      <c r="AH8" s="21">
        <f t="shared" si="7"/>
        <v>5</v>
      </c>
      <c r="AI8" s="17">
        <f>G10</f>
        <v>30325</v>
      </c>
      <c r="AJ8">
        <f t="shared" si="8"/>
        <v>3</v>
      </c>
      <c r="AK8" s="8">
        <f t="shared" si="1"/>
        <v>1</v>
      </c>
      <c r="AL8" s="21">
        <f t="shared" si="9"/>
        <v>3</v>
      </c>
      <c r="AM8" s="17">
        <f>J10</f>
        <v>9490</v>
      </c>
      <c r="AN8" s="18">
        <f t="shared" si="10"/>
        <v>8</v>
      </c>
      <c r="AO8" s="8">
        <f t="shared" si="11"/>
        <v>1</v>
      </c>
      <c r="AP8" s="21">
        <f t="shared" si="12"/>
        <v>8</v>
      </c>
      <c r="AQ8" s="17">
        <f>M10</f>
        <v>12480</v>
      </c>
      <c r="AR8" s="18">
        <f t="shared" si="13"/>
        <v>9</v>
      </c>
      <c r="AS8" s="8">
        <f t="shared" si="14"/>
        <v>1</v>
      </c>
      <c r="AT8" s="21">
        <f t="shared" si="15"/>
        <v>9</v>
      </c>
      <c r="AU8" s="11">
        <f>T9</f>
        <v>190</v>
      </c>
      <c r="AV8" s="11">
        <f>U9</f>
        <v>318502</v>
      </c>
      <c r="AW8">
        <f t="shared" si="16"/>
        <v>9</v>
      </c>
      <c r="AX8">
        <f t="shared" si="17"/>
        <v>10</v>
      </c>
      <c r="AY8">
        <f t="shared" si="18"/>
        <v>9.0000999999999998</v>
      </c>
      <c r="AZ8">
        <f t="shared" si="19"/>
        <v>9</v>
      </c>
    </row>
    <row r="9" spans="1:52" ht="19.5" customHeight="1" x14ac:dyDescent="0.2">
      <c r="A9" s="155">
        <v>3</v>
      </c>
      <c r="B9" s="137" t="s">
        <v>121</v>
      </c>
      <c r="C9" s="139" t="s">
        <v>122</v>
      </c>
      <c r="D9" s="140"/>
      <c r="E9" s="72"/>
      <c r="F9" s="139" t="s">
        <v>124</v>
      </c>
      <c r="G9" s="140"/>
      <c r="H9" s="72"/>
      <c r="I9" s="139" t="s">
        <v>125</v>
      </c>
      <c r="J9" s="140"/>
      <c r="K9" s="72"/>
      <c r="L9" s="139" t="s">
        <v>127</v>
      </c>
      <c r="M9" s="140"/>
      <c r="N9" s="72"/>
      <c r="O9" s="163">
        <f>SUM(E10+H10+K10+N10)</f>
        <v>25</v>
      </c>
      <c r="P9" s="165">
        <f>SUM(D10+G10+J10+M10)</f>
        <v>72419</v>
      </c>
      <c r="Q9" s="161">
        <f>AD8</f>
        <v>8</v>
      </c>
      <c r="T9" s="174">
        <f>O9+'12 družstiev Pretek č. 1'!O9+'12 družstiev Pretek č. 2'!O9+'12 družstiev Pretek č. 3'!O9+'12 družstiev Pretek č. 4'!O9+'12 družstiev Pretek č. 5'!O9</f>
        <v>190</v>
      </c>
      <c r="U9" s="165">
        <f>P9+'12 družstiev Pretek č. 1'!P9+'12 družstiev Pretek č. 2'!P9+'12 družstiev Pretek č. 3'!P9+'12 družstiev Pretek č. 4'!P9+'12 družstiev Pretek č. 5'!P9</f>
        <v>318502</v>
      </c>
      <c r="V9" s="161">
        <f>AZ8</f>
        <v>9</v>
      </c>
      <c r="Y9" s="12">
        <f>O11</f>
        <v>52</v>
      </c>
      <c r="Z9" s="13">
        <f>P11</f>
        <v>0</v>
      </c>
      <c r="AA9" s="8">
        <f t="shared" si="2"/>
        <v>11</v>
      </c>
      <c r="AB9" s="8">
        <f t="shared" si="3"/>
        <v>11</v>
      </c>
      <c r="AC9" s="8">
        <f t="shared" si="4"/>
        <v>11.000109999999999</v>
      </c>
      <c r="AD9" s="22">
        <f t="shared" si="5"/>
        <v>11</v>
      </c>
      <c r="AE9" s="17">
        <f>D12</f>
        <v>0</v>
      </c>
      <c r="AF9" s="18">
        <f t="shared" si="6"/>
        <v>13</v>
      </c>
      <c r="AG9" s="8">
        <f t="shared" si="0"/>
        <v>2</v>
      </c>
      <c r="AH9" s="21">
        <f>IF(AE9=0,MAX($A$5:$A$28) +1,IF(AG9 &gt; 1,IF(MOD(AG9,2) = 0,(AF9*AG9+AG9-1)/AG9,(AF9*AG9+AG9)/AG9),IF(AG9=1,AF9,(AF9*AG9+AG9-1)/AG9)))</f>
        <v>13</v>
      </c>
      <c r="AI9" s="17">
        <f>G12</f>
        <v>0</v>
      </c>
      <c r="AJ9">
        <f t="shared" si="8"/>
        <v>13</v>
      </c>
      <c r="AK9" s="8">
        <f t="shared" si="1"/>
        <v>3</v>
      </c>
      <c r="AL9" s="21">
        <f t="shared" si="9"/>
        <v>13</v>
      </c>
      <c r="AM9" s="17">
        <f>J12</f>
        <v>0</v>
      </c>
      <c r="AN9" s="18">
        <f t="shared" si="10"/>
        <v>13</v>
      </c>
      <c r="AO9" s="8">
        <f t="shared" si="11"/>
        <v>2</v>
      </c>
      <c r="AP9" s="21">
        <f t="shared" si="12"/>
        <v>13</v>
      </c>
      <c r="AQ9" s="17">
        <f>M12</f>
        <v>0</v>
      </c>
      <c r="AR9" s="18">
        <f t="shared" si="13"/>
        <v>13</v>
      </c>
      <c r="AS9" s="8">
        <f t="shared" si="14"/>
        <v>2</v>
      </c>
      <c r="AT9" s="21">
        <f t="shared" si="15"/>
        <v>13</v>
      </c>
      <c r="AU9" s="11">
        <f>T11</f>
        <v>222</v>
      </c>
      <c r="AV9" s="11">
        <f>U11</f>
        <v>227935</v>
      </c>
      <c r="AW9">
        <f t="shared" si="16"/>
        <v>11</v>
      </c>
      <c r="AX9">
        <f t="shared" si="17"/>
        <v>11</v>
      </c>
      <c r="AY9">
        <f t="shared" si="18"/>
        <v>11.000109999999999</v>
      </c>
      <c r="AZ9">
        <f t="shared" si="19"/>
        <v>11</v>
      </c>
    </row>
    <row r="10" spans="1:52" ht="19.5" customHeight="1" thickBot="1" x14ac:dyDescent="0.25">
      <c r="A10" s="155"/>
      <c r="B10" s="138"/>
      <c r="C10" s="25">
        <v>5</v>
      </c>
      <c r="D10" s="26">
        <v>20124</v>
      </c>
      <c r="E10" s="30">
        <f>IF(ISBLANK(D10),0,IF(ISBLANK(C9),0,IF(E9 = "D",MAX($A$5:$A$28) + 2,AH8)))</f>
        <v>5</v>
      </c>
      <c r="F10" s="25">
        <v>9</v>
      </c>
      <c r="G10" s="26">
        <v>30325</v>
      </c>
      <c r="H10" s="30">
        <f>IF(ISBLANK(G10),0,IF(ISBLANK(F9),0,IF(H9 = "D",MAX($A$5:$A$28) + 2,AL8)))</f>
        <v>3</v>
      </c>
      <c r="I10" s="25">
        <v>3</v>
      </c>
      <c r="J10" s="26">
        <v>9490</v>
      </c>
      <c r="K10" s="30">
        <f>IF(ISBLANK(J10),0,IF(ISBLANK(I9),0,IF(K9 = "D",MAX($A$5:$A$28) + 2,AP8)))</f>
        <v>8</v>
      </c>
      <c r="L10" s="25">
        <v>1</v>
      </c>
      <c r="M10" s="26">
        <v>12480</v>
      </c>
      <c r="N10" s="30">
        <f>IF(ISBLANK(M10),0,IF(ISBLANK(L9),0,IF(N9 = "D",MAX($A$5:$A$28) + 2,AT8)))</f>
        <v>9</v>
      </c>
      <c r="O10" s="164"/>
      <c r="P10" s="166"/>
      <c r="Q10" s="162"/>
      <c r="T10" s="216"/>
      <c r="U10" s="166"/>
      <c r="V10" s="162"/>
      <c r="Y10" s="12">
        <f>O13</f>
        <v>7</v>
      </c>
      <c r="Z10" s="13">
        <f>P13</f>
        <v>127074</v>
      </c>
      <c r="AA10" s="8">
        <f t="shared" si="2"/>
        <v>1</v>
      </c>
      <c r="AB10" s="8">
        <f t="shared" si="3"/>
        <v>1</v>
      </c>
      <c r="AC10" s="8">
        <f t="shared" si="4"/>
        <v>1.0000100000000001</v>
      </c>
      <c r="AD10" s="22">
        <f t="shared" si="5"/>
        <v>1</v>
      </c>
      <c r="AE10" s="17">
        <f>D14</f>
        <v>20250</v>
      </c>
      <c r="AF10" s="18">
        <f t="shared" si="6"/>
        <v>3</v>
      </c>
      <c r="AG10" s="8">
        <f t="shared" si="0"/>
        <v>1</v>
      </c>
      <c r="AH10" s="21">
        <f t="shared" ref="AH10:AH17" si="20">IF(AE10=0,"MAX($A$5:$A$28) +1",IF(AG10 &gt; 1,IF(MOD(AG10,2) = 0,(AF10*AG10+AG10-1)/AG10,(AF10*AG10+AG10)/AG10),IF(AG10=1,AF10,(AF10*AG10+AG10-1)/AG10)))</f>
        <v>3</v>
      </c>
      <c r="AI10" s="17">
        <f>G14</f>
        <v>43890</v>
      </c>
      <c r="AJ10">
        <f t="shared" si="8"/>
        <v>1</v>
      </c>
      <c r="AK10" s="8">
        <f t="shared" si="1"/>
        <v>1</v>
      </c>
      <c r="AL10" s="21">
        <f t="shared" si="9"/>
        <v>1</v>
      </c>
      <c r="AM10" s="17">
        <f>J14</f>
        <v>30024</v>
      </c>
      <c r="AN10" s="18">
        <f t="shared" si="10"/>
        <v>1</v>
      </c>
      <c r="AO10" s="8">
        <f t="shared" si="11"/>
        <v>1</v>
      </c>
      <c r="AP10" s="21">
        <f t="shared" si="12"/>
        <v>1</v>
      </c>
      <c r="AQ10" s="17">
        <f>M14</f>
        <v>32910</v>
      </c>
      <c r="AR10" s="18">
        <f t="shared" si="13"/>
        <v>2</v>
      </c>
      <c r="AS10" s="8">
        <f t="shared" si="14"/>
        <v>1</v>
      </c>
      <c r="AT10" s="21">
        <f t="shared" si="15"/>
        <v>2</v>
      </c>
      <c r="AU10" s="11">
        <f>T13</f>
        <v>62</v>
      </c>
      <c r="AV10" s="11">
        <f>U13</f>
        <v>640660</v>
      </c>
      <c r="AW10">
        <f t="shared" si="16"/>
        <v>1</v>
      </c>
      <c r="AX10">
        <f t="shared" si="17"/>
        <v>1</v>
      </c>
      <c r="AY10">
        <f t="shared" si="18"/>
        <v>1.0000100000000001</v>
      </c>
      <c r="AZ10">
        <f t="shared" si="19"/>
        <v>1</v>
      </c>
    </row>
    <row r="11" spans="1:52" ht="19.5" customHeight="1" x14ac:dyDescent="0.2">
      <c r="A11" s="153">
        <v>4</v>
      </c>
      <c r="B11" s="133" t="s">
        <v>129</v>
      </c>
      <c r="C11" s="139" t="s">
        <v>134</v>
      </c>
      <c r="D11" s="140"/>
      <c r="E11" s="72"/>
      <c r="F11" s="139" t="s">
        <v>133</v>
      </c>
      <c r="G11" s="140"/>
      <c r="H11" s="72"/>
      <c r="I11" s="139" t="s">
        <v>130</v>
      </c>
      <c r="J11" s="140"/>
      <c r="K11" s="72"/>
      <c r="L11" s="139" t="s">
        <v>131</v>
      </c>
      <c r="M11" s="140"/>
      <c r="N11" s="72"/>
      <c r="O11" s="163">
        <f>SUM(E12+H12+K12+N12)</f>
        <v>52</v>
      </c>
      <c r="P11" s="165">
        <f>SUM(D12+G12+J12+M12)</f>
        <v>0</v>
      </c>
      <c r="Q11" s="161">
        <f>AD9</f>
        <v>11</v>
      </c>
      <c r="T11" s="174">
        <f>O11+'12 družstiev Pretek č. 1'!O11+'12 družstiev Pretek č. 2'!O11+'12 družstiev Pretek č. 3'!O11+'12 družstiev Pretek č. 4'!O11+'12 družstiev Pretek č. 5'!O11</f>
        <v>222</v>
      </c>
      <c r="U11" s="165">
        <f>P11+'12 družstiev Pretek č. 1'!P11+'12 družstiev Pretek č. 2'!P11+'12 družstiev Pretek č. 3'!P11+'12 družstiev Pretek č. 4'!P11+'12 družstiev Pretek č. 5'!P11</f>
        <v>227935</v>
      </c>
      <c r="V11" s="161">
        <f>AZ9</f>
        <v>11</v>
      </c>
      <c r="Y11" s="12">
        <f>O15</f>
        <v>10</v>
      </c>
      <c r="Z11" s="13">
        <f>P15</f>
        <v>124680</v>
      </c>
      <c r="AA11" s="8">
        <f t="shared" si="2"/>
        <v>2</v>
      </c>
      <c r="AB11" s="8">
        <f t="shared" si="3"/>
        <v>2</v>
      </c>
      <c r="AC11" s="8">
        <f t="shared" si="4"/>
        <v>2.0000200000000001</v>
      </c>
      <c r="AD11" s="22">
        <f t="shared" si="5"/>
        <v>2</v>
      </c>
      <c r="AE11" s="17">
        <f>D16</f>
        <v>37630</v>
      </c>
      <c r="AF11" s="18">
        <f t="shared" si="6"/>
        <v>1</v>
      </c>
      <c r="AG11" s="8">
        <f t="shared" si="0"/>
        <v>1</v>
      </c>
      <c r="AH11" s="21">
        <f t="shared" si="20"/>
        <v>1</v>
      </c>
      <c r="AI11" s="17">
        <f>G16</f>
        <v>31800</v>
      </c>
      <c r="AJ11">
        <f t="shared" si="8"/>
        <v>2</v>
      </c>
      <c r="AK11" s="8">
        <f t="shared" si="1"/>
        <v>1</v>
      </c>
      <c r="AL11" s="21">
        <f t="shared" si="9"/>
        <v>2</v>
      </c>
      <c r="AM11" s="17">
        <f>J16</f>
        <v>14030</v>
      </c>
      <c r="AN11" s="18">
        <f t="shared" si="10"/>
        <v>6</v>
      </c>
      <c r="AO11" s="8">
        <f t="shared" si="11"/>
        <v>1</v>
      </c>
      <c r="AP11" s="21">
        <f t="shared" si="12"/>
        <v>6</v>
      </c>
      <c r="AQ11" s="17">
        <f>M16</f>
        <v>41220</v>
      </c>
      <c r="AR11" s="18">
        <f t="shared" si="13"/>
        <v>1</v>
      </c>
      <c r="AS11" s="8">
        <f t="shared" si="14"/>
        <v>1</v>
      </c>
      <c r="AT11" s="21">
        <f t="shared" si="15"/>
        <v>1</v>
      </c>
      <c r="AU11" s="11">
        <f>T15</f>
        <v>101</v>
      </c>
      <c r="AV11" s="11">
        <f>U15</f>
        <v>547335</v>
      </c>
      <c r="AW11">
        <f t="shared" si="16"/>
        <v>2</v>
      </c>
      <c r="AX11">
        <f t="shared" si="17"/>
        <v>2</v>
      </c>
      <c r="AY11">
        <f t="shared" si="18"/>
        <v>2.0000200000000001</v>
      </c>
      <c r="AZ11">
        <f t="shared" si="19"/>
        <v>2</v>
      </c>
    </row>
    <row r="12" spans="1:52" ht="19.5" customHeight="1" thickBot="1" x14ac:dyDescent="0.25">
      <c r="A12" s="154"/>
      <c r="B12" s="134"/>
      <c r="C12" s="25">
        <v>11</v>
      </c>
      <c r="D12" s="26">
        <v>0</v>
      </c>
      <c r="E12" s="30">
        <f>IF(ISBLANK(D12),0,IF(ISBLANK(C11),0,IF(E11 = "D",MAX($A$5:$A$28) + 2,AH9)))</f>
        <v>13</v>
      </c>
      <c r="F12" s="25">
        <v>10</v>
      </c>
      <c r="G12" s="26">
        <v>0</v>
      </c>
      <c r="H12" s="30">
        <f>IF(ISBLANK(G12),0,IF(ISBLANK(F11),0,IF(H11 = "D",MAX($A$5:$A$28) + 2,AL9)))</f>
        <v>13</v>
      </c>
      <c r="I12" s="25">
        <v>12</v>
      </c>
      <c r="J12" s="26">
        <v>0</v>
      </c>
      <c r="K12" s="30">
        <f>IF(ISBLANK(J12),0,IF(ISBLANK(I11),0,IF(K11 = "D",MAX($A$5:$A$28) + 2,AP9)))</f>
        <v>13</v>
      </c>
      <c r="L12" s="25">
        <v>11</v>
      </c>
      <c r="M12" s="26">
        <v>0</v>
      </c>
      <c r="N12" s="30">
        <f>IF(ISBLANK(M12),0,IF(ISBLANK(L11),0,IF(N11 = "D",MAX($A$5:$A$28) + 2,AT9)))</f>
        <v>13</v>
      </c>
      <c r="O12" s="164"/>
      <c r="P12" s="166"/>
      <c r="Q12" s="162"/>
      <c r="T12" s="216"/>
      <c r="U12" s="166"/>
      <c r="V12" s="162"/>
      <c r="W12" s="20"/>
      <c r="Y12" s="12">
        <f>O17</f>
        <v>21</v>
      </c>
      <c r="Z12" s="13">
        <f>P17</f>
        <v>89810</v>
      </c>
      <c r="AA12" s="8">
        <f t="shared" si="2"/>
        <v>3</v>
      </c>
      <c r="AB12" s="8">
        <f t="shared" si="3"/>
        <v>3</v>
      </c>
      <c r="AC12" s="8">
        <f t="shared" si="4"/>
        <v>3.0000300000000002</v>
      </c>
      <c r="AD12" s="22">
        <f t="shared" si="5"/>
        <v>3</v>
      </c>
      <c r="AE12" s="17">
        <f>D18</f>
        <v>18500</v>
      </c>
      <c r="AF12" s="18">
        <f t="shared" si="6"/>
        <v>6</v>
      </c>
      <c r="AG12" s="8">
        <f t="shared" si="0"/>
        <v>1</v>
      </c>
      <c r="AH12" s="21">
        <f t="shared" si="20"/>
        <v>6</v>
      </c>
      <c r="AI12" s="17">
        <f>G18</f>
        <v>21340</v>
      </c>
      <c r="AJ12">
        <f t="shared" si="8"/>
        <v>8</v>
      </c>
      <c r="AK12" s="8">
        <f t="shared" si="1"/>
        <v>1</v>
      </c>
      <c r="AL12" s="21">
        <f t="shared" si="9"/>
        <v>8</v>
      </c>
      <c r="AM12" s="17">
        <f>J18</f>
        <v>20770</v>
      </c>
      <c r="AN12" s="18">
        <f t="shared" si="10"/>
        <v>3</v>
      </c>
      <c r="AO12" s="8">
        <f t="shared" si="11"/>
        <v>1</v>
      </c>
      <c r="AP12" s="21">
        <f t="shared" si="12"/>
        <v>3</v>
      </c>
      <c r="AQ12" s="17">
        <f>M18</f>
        <v>29200</v>
      </c>
      <c r="AR12" s="18">
        <f t="shared" si="13"/>
        <v>4</v>
      </c>
      <c r="AS12" s="8">
        <f t="shared" si="14"/>
        <v>1</v>
      </c>
      <c r="AT12" s="21">
        <f t="shared" si="15"/>
        <v>4</v>
      </c>
      <c r="AU12" s="11">
        <f>T17</f>
        <v>128</v>
      </c>
      <c r="AV12" s="11">
        <f>U17</f>
        <v>455010</v>
      </c>
      <c r="AW12">
        <f t="shared" si="16"/>
        <v>4</v>
      </c>
      <c r="AX12">
        <f t="shared" si="17"/>
        <v>4</v>
      </c>
      <c r="AY12">
        <f t="shared" si="18"/>
        <v>4.0000400000000003</v>
      </c>
      <c r="AZ12">
        <f t="shared" si="19"/>
        <v>4</v>
      </c>
    </row>
    <row r="13" spans="1:52" ht="19.5" customHeight="1" x14ac:dyDescent="0.2">
      <c r="A13" s="155">
        <v>5</v>
      </c>
      <c r="B13" s="133" t="s">
        <v>137</v>
      </c>
      <c r="C13" s="139" t="s">
        <v>138</v>
      </c>
      <c r="D13" s="140"/>
      <c r="E13" s="72"/>
      <c r="F13" s="139" t="s">
        <v>139</v>
      </c>
      <c r="G13" s="140"/>
      <c r="H13" s="72"/>
      <c r="I13" s="139" t="s">
        <v>143</v>
      </c>
      <c r="J13" s="140"/>
      <c r="K13" s="72"/>
      <c r="L13" s="139" t="s">
        <v>140</v>
      </c>
      <c r="M13" s="140"/>
      <c r="N13" s="72"/>
      <c r="O13" s="163">
        <f>SUM(E14+H14+K14+N14)</f>
        <v>7</v>
      </c>
      <c r="P13" s="165">
        <f>SUM(D14+G14+J14+M14)</f>
        <v>127074</v>
      </c>
      <c r="Q13" s="161">
        <f>AD10</f>
        <v>1</v>
      </c>
      <c r="T13" s="174">
        <f>O13+'12 družstiev Pretek č. 1'!O13+'12 družstiev Pretek č. 2'!O13+'12 družstiev Pretek č. 3'!O13+'12 družstiev Pretek č. 4'!O13+'12 družstiev Pretek č. 5'!O13</f>
        <v>62</v>
      </c>
      <c r="U13" s="165">
        <f>P13+'12 družstiev Pretek č. 1'!P13+'12 družstiev Pretek č. 2'!P13+'12 družstiev Pretek č. 3'!P13+'12 družstiev Pretek č. 4'!P13+'12 družstiev Pretek č. 5'!P13</f>
        <v>640660</v>
      </c>
      <c r="V13" s="161">
        <f>AZ10</f>
        <v>1</v>
      </c>
      <c r="W13" s="20"/>
      <c r="Y13" s="12">
        <f>O19</f>
        <v>25</v>
      </c>
      <c r="Z13" s="13">
        <f>P19</f>
        <v>75643</v>
      </c>
      <c r="AA13" s="8">
        <f t="shared" si="2"/>
        <v>5</v>
      </c>
      <c r="AB13" s="8">
        <f t="shared" si="3"/>
        <v>7</v>
      </c>
      <c r="AC13" s="8">
        <f t="shared" si="4"/>
        <v>5.00007</v>
      </c>
      <c r="AD13" s="22">
        <f t="shared" si="5"/>
        <v>7</v>
      </c>
      <c r="AE13" s="17">
        <f>D20</f>
        <v>20138</v>
      </c>
      <c r="AF13" s="18">
        <f t="shared" si="6"/>
        <v>4</v>
      </c>
      <c r="AG13" s="8">
        <f t="shared" si="0"/>
        <v>1</v>
      </c>
      <c r="AH13" s="21">
        <f t="shared" si="20"/>
        <v>4</v>
      </c>
      <c r="AI13" s="17">
        <f>G20</f>
        <v>19625</v>
      </c>
      <c r="AJ13">
        <f t="shared" si="8"/>
        <v>9</v>
      </c>
      <c r="AK13" s="8">
        <f t="shared" si="1"/>
        <v>1</v>
      </c>
      <c r="AL13" s="21">
        <f t="shared" si="9"/>
        <v>9</v>
      </c>
      <c r="AM13" s="17">
        <f>J20</f>
        <v>9740</v>
      </c>
      <c r="AN13" s="18">
        <f t="shared" si="10"/>
        <v>7</v>
      </c>
      <c r="AO13" s="8">
        <f t="shared" si="11"/>
        <v>1</v>
      </c>
      <c r="AP13" s="21">
        <f t="shared" si="12"/>
        <v>7</v>
      </c>
      <c r="AQ13" s="17">
        <f>M20</f>
        <v>26140</v>
      </c>
      <c r="AR13" s="18">
        <f t="shared" si="13"/>
        <v>5</v>
      </c>
      <c r="AS13" s="8">
        <f t="shared" si="14"/>
        <v>1</v>
      </c>
      <c r="AT13" s="21">
        <f t="shared" si="15"/>
        <v>5</v>
      </c>
      <c r="AU13" s="11">
        <f>T19</f>
        <v>192</v>
      </c>
      <c r="AV13" s="11">
        <f>U19</f>
        <v>334929</v>
      </c>
      <c r="AW13">
        <f t="shared" si="16"/>
        <v>10</v>
      </c>
      <c r="AX13">
        <f t="shared" si="17"/>
        <v>9</v>
      </c>
      <c r="AY13">
        <f t="shared" si="18"/>
        <v>10.00009</v>
      </c>
      <c r="AZ13">
        <f t="shared" si="19"/>
        <v>10</v>
      </c>
    </row>
    <row r="14" spans="1:52" ht="19.5" customHeight="1" thickBot="1" x14ac:dyDescent="0.25">
      <c r="A14" s="155"/>
      <c r="B14" s="134"/>
      <c r="C14" s="25">
        <v>2</v>
      </c>
      <c r="D14" s="26">
        <v>20250</v>
      </c>
      <c r="E14" s="30">
        <f>IF(ISBLANK(D14),0,IF(ISBLANK(C13),0,IF(E13 = "D",MAX($A$5:$A$28) + 2,AH10)))</f>
        <v>3</v>
      </c>
      <c r="F14" s="25">
        <v>5</v>
      </c>
      <c r="G14" s="26">
        <v>43890</v>
      </c>
      <c r="H14" s="30">
        <f>IF(ISBLANK(G14),0,IF(ISBLANK(F13),0,IF(H13 = "D",MAX($A$5:$A$28) + 2,AL10)))</f>
        <v>1</v>
      </c>
      <c r="I14" s="25">
        <v>4</v>
      </c>
      <c r="J14" s="26">
        <v>30024</v>
      </c>
      <c r="K14" s="30">
        <f>IF(ISBLANK(J14),0,IF(ISBLANK(I13),0,IF(K13 = "D",MAX($A$5:$A$28) + 2,AP10)))</f>
        <v>1</v>
      </c>
      <c r="L14" s="25">
        <v>9</v>
      </c>
      <c r="M14" s="26">
        <v>32910</v>
      </c>
      <c r="N14" s="30">
        <f>IF(ISBLANK(M14),0,IF(ISBLANK(L13),0,IF(N13 = "D",MAX($A$5:$A$28) + 2,AT10)))</f>
        <v>2</v>
      </c>
      <c r="O14" s="164"/>
      <c r="P14" s="166"/>
      <c r="Q14" s="162"/>
      <c r="T14" s="216"/>
      <c r="U14" s="166"/>
      <c r="V14" s="162"/>
      <c r="W14" s="20"/>
      <c r="Y14" s="12">
        <f>O21</f>
        <v>52</v>
      </c>
      <c r="Z14" s="13">
        <f>P21</f>
        <v>0</v>
      </c>
      <c r="AA14" s="8">
        <f t="shared" si="2"/>
        <v>11</v>
      </c>
      <c r="AB14" s="8">
        <f t="shared" si="3"/>
        <v>11</v>
      </c>
      <c r="AC14" s="8">
        <f t="shared" si="4"/>
        <v>11.000109999999999</v>
      </c>
      <c r="AD14" s="22">
        <f t="shared" si="5"/>
        <v>11</v>
      </c>
      <c r="AE14" s="17">
        <f>D22</f>
        <v>0</v>
      </c>
      <c r="AF14" s="18">
        <f t="shared" si="6"/>
        <v>13</v>
      </c>
      <c r="AG14" s="8">
        <f t="shared" si="0"/>
        <v>2</v>
      </c>
      <c r="AH14" s="21" t="str">
        <f t="shared" si="20"/>
        <v>MAX($A$5:$A$28) +1</v>
      </c>
      <c r="AI14" s="17">
        <f>G22</f>
        <v>0</v>
      </c>
      <c r="AJ14">
        <f t="shared" si="8"/>
        <v>13</v>
      </c>
      <c r="AK14" s="8">
        <f t="shared" si="1"/>
        <v>3</v>
      </c>
      <c r="AL14" s="21">
        <f t="shared" si="9"/>
        <v>13</v>
      </c>
      <c r="AM14" s="17">
        <f>J22</f>
        <v>0</v>
      </c>
      <c r="AN14" s="18">
        <f t="shared" si="10"/>
        <v>13</v>
      </c>
      <c r="AO14" s="8">
        <f t="shared" si="11"/>
        <v>2</v>
      </c>
      <c r="AP14" s="21">
        <f t="shared" si="12"/>
        <v>13</v>
      </c>
      <c r="AQ14" s="17">
        <f>M22</f>
        <v>0</v>
      </c>
      <c r="AR14" s="18">
        <f t="shared" si="13"/>
        <v>13</v>
      </c>
      <c r="AS14" s="8">
        <f t="shared" si="14"/>
        <v>2</v>
      </c>
      <c r="AT14" s="21">
        <f t="shared" si="15"/>
        <v>13</v>
      </c>
      <c r="AU14" s="11">
        <f>T21</f>
        <v>261</v>
      </c>
      <c r="AV14" s="11">
        <f>U21</f>
        <v>169255</v>
      </c>
      <c r="AW14">
        <f t="shared" si="16"/>
        <v>12</v>
      </c>
      <c r="AX14">
        <f t="shared" si="17"/>
        <v>12</v>
      </c>
      <c r="AY14">
        <f t="shared" si="18"/>
        <v>12.000120000000001</v>
      </c>
      <c r="AZ14">
        <f t="shared" si="19"/>
        <v>12</v>
      </c>
    </row>
    <row r="15" spans="1:52" ht="19.5" customHeight="1" x14ac:dyDescent="0.2">
      <c r="A15" s="153">
        <v>6</v>
      </c>
      <c r="B15" s="133" t="s">
        <v>216</v>
      </c>
      <c r="C15" s="139" t="s">
        <v>152</v>
      </c>
      <c r="D15" s="140"/>
      <c r="E15" s="72"/>
      <c r="F15" s="139" t="s">
        <v>149</v>
      </c>
      <c r="G15" s="140"/>
      <c r="H15" s="72"/>
      <c r="I15" s="139" t="s">
        <v>147</v>
      </c>
      <c r="J15" s="140"/>
      <c r="K15" s="72"/>
      <c r="L15" s="139" t="s">
        <v>148</v>
      </c>
      <c r="M15" s="140"/>
      <c r="N15" s="72"/>
      <c r="O15" s="163">
        <f>SUM(E16+H16+K16+N16)</f>
        <v>10</v>
      </c>
      <c r="P15" s="165">
        <f>SUM(D16+G16+J16+M16)</f>
        <v>124680</v>
      </c>
      <c r="Q15" s="161">
        <f>AD11</f>
        <v>2</v>
      </c>
      <c r="T15" s="174">
        <f>O15+'12 družstiev Pretek č. 1'!O15+'12 družstiev Pretek č. 2'!O15+'12 družstiev Pretek č. 3'!O15+'12 družstiev Pretek č. 4'!O15+'12 družstiev Pretek č. 5'!O15</f>
        <v>101</v>
      </c>
      <c r="U15" s="165">
        <f>P15+'12 družstiev Pretek č. 1'!P15+'12 družstiev Pretek č. 2'!P15+'12 družstiev Pretek č. 3'!P15+'12 družstiev Pretek č. 4'!P15+'12 družstiev Pretek č. 5'!P15</f>
        <v>547335</v>
      </c>
      <c r="V15" s="161">
        <f>AZ11</f>
        <v>2</v>
      </c>
      <c r="Y15" s="12">
        <f>O23</f>
        <v>22</v>
      </c>
      <c r="Z15" s="13">
        <f>P23</f>
        <v>87768</v>
      </c>
      <c r="AA15" s="8">
        <f t="shared" si="2"/>
        <v>4</v>
      </c>
      <c r="AB15" s="8">
        <f t="shared" si="3"/>
        <v>4</v>
      </c>
      <c r="AC15" s="8">
        <f t="shared" si="4"/>
        <v>4.0000400000000003</v>
      </c>
      <c r="AD15" s="22">
        <f t="shared" si="5"/>
        <v>4</v>
      </c>
      <c r="AE15" s="17">
        <f>D24</f>
        <v>18078</v>
      </c>
      <c r="AF15" s="18">
        <f t="shared" si="6"/>
        <v>7</v>
      </c>
      <c r="AG15" s="8">
        <f t="shared" si="0"/>
        <v>1</v>
      </c>
      <c r="AH15" s="21">
        <f t="shared" si="20"/>
        <v>7</v>
      </c>
      <c r="AI15" s="17">
        <f>G24</f>
        <v>29140</v>
      </c>
      <c r="AJ15">
        <f t="shared" si="8"/>
        <v>4</v>
      </c>
      <c r="AK15" s="8">
        <f t="shared" si="1"/>
        <v>1</v>
      </c>
      <c r="AL15" s="21">
        <f t="shared" si="9"/>
        <v>4</v>
      </c>
      <c r="AM15" s="17">
        <f>J24</f>
        <v>15350</v>
      </c>
      <c r="AN15" s="18">
        <f t="shared" si="10"/>
        <v>5</v>
      </c>
      <c r="AO15" s="8">
        <f t="shared" si="11"/>
        <v>1</v>
      </c>
      <c r="AP15" s="21">
        <f t="shared" si="12"/>
        <v>5</v>
      </c>
      <c r="AQ15" s="17">
        <f>M24</f>
        <v>25200</v>
      </c>
      <c r="AR15" s="18">
        <f t="shared" si="13"/>
        <v>6</v>
      </c>
      <c r="AS15" s="8">
        <f t="shared" si="14"/>
        <v>1</v>
      </c>
      <c r="AT15" s="21">
        <f t="shared" si="15"/>
        <v>6</v>
      </c>
      <c r="AU15" s="11">
        <f>T23</f>
        <v>167</v>
      </c>
      <c r="AV15" s="11">
        <f>U23</f>
        <v>372368</v>
      </c>
      <c r="AW15">
        <f t="shared" si="16"/>
        <v>8</v>
      </c>
      <c r="AX15">
        <f t="shared" si="17"/>
        <v>7</v>
      </c>
      <c r="AY15">
        <f t="shared" si="18"/>
        <v>8.0000699999999991</v>
      </c>
      <c r="AZ15">
        <f t="shared" si="19"/>
        <v>8</v>
      </c>
    </row>
    <row r="16" spans="1:52" ht="19.5" customHeight="1" thickBot="1" x14ac:dyDescent="0.25">
      <c r="A16" s="154"/>
      <c r="B16" s="134"/>
      <c r="C16" s="25">
        <v>9</v>
      </c>
      <c r="D16" s="26">
        <v>37630</v>
      </c>
      <c r="E16" s="30">
        <f>IF(ISBLANK(D16),0,IF(ISBLANK(C15),0,IF(E15 = "D",MAX($A$5:$A$28) + 2,AH11)))</f>
        <v>1</v>
      </c>
      <c r="F16" s="25">
        <v>3</v>
      </c>
      <c r="G16" s="26">
        <v>31800</v>
      </c>
      <c r="H16" s="30">
        <f>IF(ISBLANK(G16),0,IF(ISBLANK(F15),0,IF(H15 = "D",MAX($A$5:$A$28) + 2,AL11)))</f>
        <v>2</v>
      </c>
      <c r="I16" s="25">
        <v>1</v>
      </c>
      <c r="J16" s="26">
        <v>14030</v>
      </c>
      <c r="K16" s="30">
        <f>IF(ISBLANK(J16),0,IF(ISBLANK(I15),0,IF(K15 = "D",MAX($A$5:$A$28) + 2,AP11)))</f>
        <v>6</v>
      </c>
      <c r="L16" s="25">
        <v>5</v>
      </c>
      <c r="M16" s="26">
        <v>41220</v>
      </c>
      <c r="N16" s="30">
        <f>IF(ISBLANK(M16),0,IF(ISBLANK(L15),0,IF(N15 = "D",MAX($A$5:$A$28) + 2,AT11)))</f>
        <v>1</v>
      </c>
      <c r="O16" s="164"/>
      <c r="P16" s="166"/>
      <c r="Q16" s="162"/>
      <c r="T16" s="216"/>
      <c r="U16" s="166"/>
      <c r="V16" s="162"/>
      <c r="Y16" s="12">
        <f>O25</f>
        <v>28</v>
      </c>
      <c r="Z16" s="13">
        <f>P25</f>
        <v>66974</v>
      </c>
      <c r="AA16" s="8">
        <f t="shared" si="2"/>
        <v>9</v>
      </c>
      <c r="AB16" s="8">
        <f t="shared" si="3"/>
        <v>9</v>
      </c>
      <c r="AC16" s="8">
        <f t="shared" si="4"/>
        <v>9.0000900000000001</v>
      </c>
      <c r="AD16" s="22">
        <f t="shared" si="5"/>
        <v>9</v>
      </c>
      <c r="AE16" s="17">
        <f>D26</f>
        <v>16694</v>
      </c>
      <c r="AF16" s="18">
        <f t="shared" si="6"/>
        <v>8</v>
      </c>
      <c r="AG16" s="8">
        <f t="shared" si="0"/>
        <v>1</v>
      </c>
      <c r="AH16" s="21">
        <f t="shared" si="20"/>
        <v>8</v>
      </c>
      <c r="AI16" s="17">
        <f>G26</f>
        <v>25100</v>
      </c>
      <c r="AJ16">
        <f t="shared" si="8"/>
        <v>6</v>
      </c>
      <c r="AK16" s="8">
        <f t="shared" si="1"/>
        <v>1</v>
      </c>
      <c r="AL16" s="21">
        <f t="shared" si="9"/>
        <v>6</v>
      </c>
      <c r="AM16" s="17">
        <f>J26</f>
        <v>17120</v>
      </c>
      <c r="AN16" s="18">
        <f t="shared" si="10"/>
        <v>4</v>
      </c>
      <c r="AO16" s="8">
        <f t="shared" si="11"/>
        <v>1</v>
      </c>
      <c r="AP16" s="21">
        <f t="shared" si="12"/>
        <v>4</v>
      </c>
      <c r="AQ16" s="17">
        <f>M26</f>
        <v>8060</v>
      </c>
      <c r="AR16" s="18">
        <f t="shared" si="13"/>
        <v>10</v>
      </c>
      <c r="AS16" s="8">
        <f t="shared" si="14"/>
        <v>1</v>
      </c>
      <c r="AT16" s="21">
        <f t="shared" si="15"/>
        <v>10</v>
      </c>
      <c r="AU16" s="11">
        <f>T25</f>
        <v>165</v>
      </c>
      <c r="AV16" s="11">
        <f>U25</f>
        <v>360478</v>
      </c>
      <c r="AW16">
        <f t="shared" si="16"/>
        <v>7</v>
      </c>
      <c r="AX16">
        <f t="shared" si="17"/>
        <v>8</v>
      </c>
      <c r="AY16">
        <f t="shared" si="18"/>
        <v>7.0000799999999996</v>
      </c>
      <c r="AZ16">
        <f t="shared" si="19"/>
        <v>7</v>
      </c>
    </row>
    <row r="17" spans="1:52" ht="19.5" customHeight="1" thickBot="1" x14ac:dyDescent="0.25">
      <c r="A17" s="155">
        <v>7</v>
      </c>
      <c r="B17" s="137" t="s">
        <v>153</v>
      </c>
      <c r="C17" s="139" t="s">
        <v>157</v>
      </c>
      <c r="D17" s="140"/>
      <c r="E17" s="72"/>
      <c r="F17" s="139" t="s">
        <v>154</v>
      </c>
      <c r="G17" s="140"/>
      <c r="H17" s="72"/>
      <c r="I17" s="139" t="s">
        <v>155</v>
      </c>
      <c r="J17" s="140"/>
      <c r="K17" s="72"/>
      <c r="L17" s="139" t="s">
        <v>158</v>
      </c>
      <c r="M17" s="140"/>
      <c r="N17" s="72"/>
      <c r="O17" s="163">
        <f>SUM(E18+H18+K18+N18)</f>
        <v>21</v>
      </c>
      <c r="P17" s="165">
        <f>SUM(D18+G18+J18+M18)</f>
        <v>89810</v>
      </c>
      <c r="Q17" s="161">
        <f>AD12</f>
        <v>3</v>
      </c>
      <c r="T17" s="174">
        <f>O17+'12 družstiev Pretek č. 1'!O17+'12 družstiev Pretek č. 2'!O17+'12 družstiev Pretek č. 3'!O17+'12 družstiev Pretek č. 4'!O17+'12 družstiev Pretek č. 5'!O17</f>
        <v>128</v>
      </c>
      <c r="U17" s="165">
        <f>P17+'12 družstiev Pretek č. 1'!P17+'12 družstiev Pretek č. 2'!P17+'12 družstiev Pretek č. 3'!P17+'12 družstiev Pretek č. 4'!P17+'12 družstiev Pretek č. 5'!P17</f>
        <v>455010</v>
      </c>
      <c r="V17" s="161">
        <f>AZ12</f>
        <v>4</v>
      </c>
      <c r="Y17" s="14">
        <f>O27</f>
        <v>35</v>
      </c>
      <c r="Z17" s="15">
        <f>P27</f>
        <v>48320</v>
      </c>
      <c r="AA17" s="16">
        <f t="shared" si="2"/>
        <v>10</v>
      </c>
      <c r="AB17" s="16">
        <f t="shared" si="3"/>
        <v>10</v>
      </c>
      <c r="AC17" s="16">
        <f t="shared" si="4"/>
        <v>10.0001</v>
      </c>
      <c r="AD17" s="23">
        <f t="shared" si="5"/>
        <v>10</v>
      </c>
      <c r="AE17" s="19">
        <f>D28</f>
        <v>14630</v>
      </c>
      <c r="AF17" s="18">
        <f t="shared" si="6"/>
        <v>9</v>
      </c>
      <c r="AG17" s="16">
        <f t="shared" si="0"/>
        <v>1</v>
      </c>
      <c r="AH17" s="21">
        <f t="shared" si="20"/>
        <v>9</v>
      </c>
      <c r="AI17" s="19">
        <f>G28</f>
        <v>0</v>
      </c>
      <c r="AJ17">
        <f t="shared" si="8"/>
        <v>13</v>
      </c>
      <c r="AK17" s="16">
        <f t="shared" si="1"/>
        <v>3</v>
      </c>
      <c r="AL17" s="21">
        <f t="shared" si="9"/>
        <v>13</v>
      </c>
      <c r="AM17" s="19">
        <f>J28</f>
        <v>3300</v>
      </c>
      <c r="AN17" s="18">
        <f t="shared" si="10"/>
        <v>10</v>
      </c>
      <c r="AO17" s="16">
        <f t="shared" si="11"/>
        <v>1</v>
      </c>
      <c r="AP17" s="21">
        <f t="shared" si="12"/>
        <v>10</v>
      </c>
      <c r="AQ17" s="19">
        <f>M28</f>
        <v>30390</v>
      </c>
      <c r="AR17" s="18">
        <f t="shared" si="13"/>
        <v>3</v>
      </c>
      <c r="AS17" s="16">
        <f t="shared" si="14"/>
        <v>1</v>
      </c>
      <c r="AT17" s="21">
        <f t="shared" si="15"/>
        <v>3</v>
      </c>
      <c r="AU17" s="11">
        <f>T27</f>
        <v>154</v>
      </c>
      <c r="AV17" s="11">
        <f>U27</f>
        <v>419527</v>
      </c>
      <c r="AW17">
        <f t="shared" si="16"/>
        <v>6</v>
      </c>
      <c r="AX17">
        <f t="shared" si="17"/>
        <v>6</v>
      </c>
      <c r="AY17">
        <f t="shared" si="18"/>
        <v>6.0000600000000004</v>
      </c>
      <c r="AZ17">
        <f t="shared" si="19"/>
        <v>6</v>
      </c>
    </row>
    <row r="18" spans="1:52" ht="19.5" customHeight="1" thickBot="1" x14ac:dyDescent="0.25">
      <c r="A18" s="155"/>
      <c r="B18" s="138"/>
      <c r="C18" s="25">
        <v>10</v>
      </c>
      <c r="D18" s="26">
        <v>18500</v>
      </c>
      <c r="E18" s="30">
        <f>IF(ISBLANK(D18),0,IF(ISBLANK(C17),0,IF(E17 = "D",MAX($A$5:$A$28) + 2,AH12)))</f>
        <v>6</v>
      </c>
      <c r="F18" s="25">
        <v>4</v>
      </c>
      <c r="G18" s="26">
        <v>21340</v>
      </c>
      <c r="H18" s="30">
        <f>IF(ISBLANK(G18),0,IF(ISBLANK(F17),0,IF(H17 = "D",MAX($A$5:$A$28) + 2,AL12)))</f>
        <v>8</v>
      </c>
      <c r="I18" s="25">
        <v>8</v>
      </c>
      <c r="J18" s="26">
        <v>20770</v>
      </c>
      <c r="K18" s="30">
        <f>IF(ISBLANK(J18),0,IF(ISBLANK(I17),0,IF(K17 = "D",MAX($A$5:$A$28) + 2,AP12)))</f>
        <v>3</v>
      </c>
      <c r="L18" s="25">
        <v>8</v>
      </c>
      <c r="M18" s="26">
        <v>29200</v>
      </c>
      <c r="N18" s="30">
        <f>IF(ISBLANK(M18),0,IF(ISBLANK(L17),0,IF(N17 = "D",MAX($A$5:$A$28) + 2,AT12)))</f>
        <v>4</v>
      </c>
      <c r="O18" s="164"/>
      <c r="P18" s="166"/>
      <c r="Q18" s="162"/>
      <c r="T18" s="216"/>
      <c r="U18" s="166"/>
      <c r="V18" s="162"/>
      <c r="AF18" s="10"/>
      <c r="AJ18" s="27"/>
      <c r="AK18" s="28"/>
      <c r="AL18" s="29"/>
    </row>
    <row r="19" spans="1:52" ht="19.5" customHeight="1" thickBot="1" x14ac:dyDescent="0.25">
      <c r="A19" s="153">
        <v>8</v>
      </c>
      <c r="B19" s="137" t="s">
        <v>159</v>
      </c>
      <c r="C19" s="139" t="s">
        <v>162</v>
      </c>
      <c r="D19" s="140"/>
      <c r="E19" s="72"/>
      <c r="F19" s="139" t="s">
        <v>161</v>
      </c>
      <c r="G19" s="140"/>
      <c r="H19" s="72"/>
      <c r="I19" s="139" t="s">
        <v>160</v>
      </c>
      <c r="J19" s="140"/>
      <c r="K19" s="72"/>
      <c r="L19" s="139" t="s">
        <v>166</v>
      </c>
      <c r="M19" s="140"/>
      <c r="N19" s="72"/>
      <c r="O19" s="163">
        <f>SUM(E20+H20+K20+N20)</f>
        <v>25</v>
      </c>
      <c r="P19" s="165">
        <f>SUM(D20+G20+J20+M20)</f>
        <v>75643</v>
      </c>
      <c r="Q19" s="161">
        <f>AD13</f>
        <v>7</v>
      </c>
      <c r="T19" s="174">
        <f>O19+'12 družstiev Pretek č. 1'!O19+'12 družstiev Pretek č. 2'!O19+'12 družstiev Pretek č. 3'!O19+'12 družstiev Pretek č. 4'!O19+'12 družstiev Pretek č. 5'!O19</f>
        <v>192</v>
      </c>
      <c r="U19" s="165">
        <f>P19+'12 družstiev Pretek č. 1'!P19+'12 družstiev Pretek č. 2'!P19+'12 družstiev Pretek č. 3'!P19+'12 družstiev Pretek č. 4'!P19+'12 družstiev Pretek č. 5'!P19</f>
        <v>334929</v>
      </c>
      <c r="V19" s="161">
        <f>AZ13</f>
        <v>10</v>
      </c>
      <c r="AF19" s="10"/>
      <c r="AP19" s="20" t="s">
        <v>25</v>
      </c>
      <c r="AQ19" s="9" t="str">
        <f>IF(C5 = "D","0"," ")</f>
        <v xml:space="preserve"> </v>
      </c>
    </row>
    <row r="20" spans="1:52" ht="19.5" customHeight="1" thickBot="1" x14ac:dyDescent="0.25">
      <c r="A20" s="154"/>
      <c r="B20" s="138"/>
      <c r="C20" s="25">
        <v>8</v>
      </c>
      <c r="D20" s="26">
        <v>20138</v>
      </c>
      <c r="E20" s="30">
        <f>IF(ISBLANK(D20),0,IF(ISBLANK(C19),0,IF(E19 = "D",MAX($A$5:$A$28) + 2,AH13)))</f>
        <v>4</v>
      </c>
      <c r="F20" s="25">
        <v>6</v>
      </c>
      <c r="G20" s="26">
        <v>19625</v>
      </c>
      <c r="H20" s="30">
        <f>IF(ISBLANK(G20),0,IF(ISBLANK(F19),0,IF(H19 = "D",MAX($A$5:$A$28) + 2,AL13)))</f>
        <v>9</v>
      </c>
      <c r="I20" s="25">
        <v>7</v>
      </c>
      <c r="J20" s="26">
        <v>9740</v>
      </c>
      <c r="K20" s="30">
        <f>IF(ISBLANK(J20),0,IF(ISBLANK(I19),0,IF(K19 = "D",MAX($A$5:$A$28) + 2,AP13)))</f>
        <v>7</v>
      </c>
      <c r="L20" s="25">
        <v>3</v>
      </c>
      <c r="M20" s="26">
        <v>26140</v>
      </c>
      <c r="N20" s="30">
        <f>IF(ISBLANK(M20),0,IF(ISBLANK(L19),0,IF(N19 = "D",MAX($A$5:$A$28) + 2,AT13)))</f>
        <v>5</v>
      </c>
      <c r="O20" s="164"/>
      <c r="P20" s="166"/>
      <c r="Q20" s="162"/>
      <c r="T20" s="216"/>
      <c r="U20" s="166"/>
      <c r="V20" s="162"/>
      <c r="AF20" s="10"/>
      <c r="AP20" s="20" t="s">
        <v>26</v>
      </c>
    </row>
    <row r="21" spans="1:52" ht="19.5" customHeight="1" x14ac:dyDescent="0.2">
      <c r="A21" s="153">
        <v>9</v>
      </c>
      <c r="B21" s="133" t="s">
        <v>168</v>
      </c>
      <c r="C21" s="139" t="s">
        <v>173</v>
      </c>
      <c r="D21" s="140"/>
      <c r="E21" s="72"/>
      <c r="F21" s="139" t="s">
        <v>171</v>
      </c>
      <c r="G21" s="140"/>
      <c r="H21" s="72"/>
      <c r="I21" s="139" t="s">
        <v>169</v>
      </c>
      <c r="J21" s="140"/>
      <c r="K21" s="72"/>
      <c r="L21" s="139" t="s">
        <v>170</v>
      </c>
      <c r="M21" s="140"/>
      <c r="N21" s="72"/>
      <c r="O21" s="163">
        <f>SUM(E22+H22+K22+N22)</f>
        <v>52</v>
      </c>
      <c r="P21" s="165">
        <f>SUM(D22+G22+J22+M22)</f>
        <v>0</v>
      </c>
      <c r="Q21" s="161">
        <f>AD14</f>
        <v>11</v>
      </c>
      <c r="T21" s="174">
        <f>O21+'12 družstiev Pretek č. 1'!O21+'12 družstiev Pretek č. 2'!O21+'12 družstiev Pretek č. 3'!O21+'12 družstiev Pretek č. 4'!O21+'12 družstiev Pretek č. 5'!O21</f>
        <v>261</v>
      </c>
      <c r="U21" s="165">
        <f>P21+'12 družstiev Pretek č. 1'!P21+'12 družstiev Pretek č. 2'!P21+'12 družstiev Pretek č. 3'!P21+'12 družstiev Pretek č. 4'!P21+'12 družstiev Pretek č. 5'!P21</f>
        <v>169255</v>
      </c>
      <c r="V21" s="161">
        <f>AZ14</f>
        <v>12</v>
      </c>
      <c r="AF21" s="10"/>
    </row>
    <row r="22" spans="1:52" ht="19.5" customHeight="1" thickBot="1" x14ac:dyDescent="0.25">
      <c r="A22" s="154"/>
      <c r="B22" s="134"/>
      <c r="C22" s="25">
        <v>12</v>
      </c>
      <c r="D22" s="26">
        <v>0</v>
      </c>
      <c r="E22" s="30">
        <v>13</v>
      </c>
      <c r="F22" s="25">
        <v>11</v>
      </c>
      <c r="G22" s="26">
        <v>0</v>
      </c>
      <c r="H22" s="30">
        <f>IF(ISBLANK(G22),0,IF(ISBLANK(F21),0,IF(H21 = "D",MAX($A$5:$A$28) + 2,AL14)))</f>
        <v>13</v>
      </c>
      <c r="I22" s="25">
        <v>11</v>
      </c>
      <c r="J22" s="26">
        <v>0</v>
      </c>
      <c r="K22" s="30">
        <f>IF(ISBLANK(J22),0,IF(ISBLANK(I21),0,IF(K21 = "D",MAX($A$5:$A$28) + 2,AP14)))</f>
        <v>13</v>
      </c>
      <c r="L22" s="25">
        <v>12</v>
      </c>
      <c r="M22" s="26">
        <v>0</v>
      </c>
      <c r="N22" s="30">
        <f>IF(ISBLANK(M22),0,IF(ISBLANK(L21),0,IF(N21 = "D",MAX($A$5:$A$28) + 2,AT14)))</f>
        <v>13</v>
      </c>
      <c r="O22" s="164"/>
      <c r="P22" s="166"/>
      <c r="Q22" s="162"/>
      <c r="T22" s="216"/>
      <c r="U22" s="166"/>
      <c r="V22" s="162"/>
      <c r="AF22" s="10"/>
    </row>
    <row r="23" spans="1:52" ht="19.5" customHeight="1" x14ac:dyDescent="0.2">
      <c r="A23" s="155">
        <v>10</v>
      </c>
      <c r="B23" s="133" t="s">
        <v>175</v>
      </c>
      <c r="C23" s="139" t="s">
        <v>182</v>
      </c>
      <c r="D23" s="140"/>
      <c r="E23" s="72"/>
      <c r="F23" s="139" t="s">
        <v>176</v>
      </c>
      <c r="G23" s="140"/>
      <c r="H23" s="72"/>
      <c r="I23" s="139" t="s">
        <v>178</v>
      </c>
      <c r="J23" s="140"/>
      <c r="K23" s="72"/>
      <c r="L23" s="139" t="s">
        <v>181</v>
      </c>
      <c r="M23" s="140"/>
      <c r="N23" s="72"/>
      <c r="O23" s="163">
        <f>SUM(E24+H24+K24+N24)</f>
        <v>22</v>
      </c>
      <c r="P23" s="165">
        <f>SUM(D24+G24+J24+M24)</f>
        <v>87768</v>
      </c>
      <c r="Q23" s="161">
        <f>AD15</f>
        <v>4</v>
      </c>
      <c r="T23" s="174">
        <f>O23+'12 družstiev Pretek č. 1'!O23+'12 družstiev Pretek č. 2'!O23+'12 družstiev Pretek č. 3'!O23+'12 družstiev Pretek č. 4'!O23+'12 družstiev Pretek č. 5'!O23</f>
        <v>167</v>
      </c>
      <c r="U23" s="165">
        <f>P23+'12 družstiev Pretek č. 1'!P23+'12 družstiev Pretek č. 2'!P23+'12 družstiev Pretek č. 3'!P23+'12 družstiev Pretek č. 4'!P23+'12 družstiev Pretek č. 5'!P23</f>
        <v>372368</v>
      </c>
      <c r="V23" s="161">
        <f>AZ15</f>
        <v>8</v>
      </c>
      <c r="AF23" s="10"/>
    </row>
    <row r="24" spans="1:52" ht="19.5" customHeight="1" thickBot="1" x14ac:dyDescent="0.25">
      <c r="A24" s="155"/>
      <c r="B24" s="134"/>
      <c r="C24" s="25">
        <v>7</v>
      </c>
      <c r="D24" s="26">
        <v>18078</v>
      </c>
      <c r="E24" s="30">
        <f>IF(ISBLANK(D24),0,IF(ISBLANK(C23),0,IF(E23 = "D",MAX($A$5:$A$28) + 2,AH15)))</f>
        <v>7</v>
      </c>
      <c r="F24" s="25">
        <v>8</v>
      </c>
      <c r="G24" s="26">
        <v>29140</v>
      </c>
      <c r="H24" s="30">
        <f>IF(ISBLANK(G24),0,IF(ISBLANK(F23),0,IF(H23 = "D",MAX($A$5:$A$28) + 2,AL15)))</f>
        <v>4</v>
      </c>
      <c r="I24" s="25">
        <v>10</v>
      </c>
      <c r="J24" s="26">
        <v>15350</v>
      </c>
      <c r="K24" s="30">
        <f>IF(ISBLANK(J24),0,IF(ISBLANK(I23),0,IF(K23 = "D",MAX($A$5:$A$28) + 2,AP15)))</f>
        <v>5</v>
      </c>
      <c r="L24" s="25">
        <v>10</v>
      </c>
      <c r="M24" s="26">
        <v>25200</v>
      </c>
      <c r="N24" s="30">
        <f>IF(ISBLANK(M24),0,IF(ISBLANK(L23),0,IF(N23 = "D",MAX($A$5:$A$28) + 2,AT15)))</f>
        <v>6</v>
      </c>
      <c r="O24" s="164"/>
      <c r="P24" s="166"/>
      <c r="Q24" s="162"/>
      <c r="T24" s="216"/>
      <c r="U24" s="166"/>
      <c r="V24" s="162"/>
      <c r="AF24" s="10"/>
    </row>
    <row r="25" spans="1:52" ht="19.5" customHeight="1" x14ac:dyDescent="0.2">
      <c r="A25" s="153">
        <v>11</v>
      </c>
      <c r="B25" s="133" t="s">
        <v>183</v>
      </c>
      <c r="C25" s="139" t="s">
        <v>188</v>
      </c>
      <c r="D25" s="140"/>
      <c r="E25" s="72"/>
      <c r="F25" s="139" t="s">
        <v>184</v>
      </c>
      <c r="G25" s="140"/>
      <c r="H25" s="72"/>
      <c r="I25" s="139" t="s">
        <v>191</v>
      </c>
      <c r="J25" s="140"/>
      <c r="K25" s="72"/>
      <c r="L25" s="139" t="s">
        <v>189</v>
      </c>
      <c r="M25" s="140"/>
      <c r="N25" s="72"/>
      <c r="O25" s="163">
        <f>SUM(E26+H26+K26+N26)</f>
        <v>28</v>
      </c>
      <c r="P25" s="165">
        <f>SUM(D26+G26+J26+M26)</f>
        <v>66974</v>
      </c>
      <c r="Q25" s="161">
        <f>AD16</f>
        <v>9</v>
      </c>
      <c r="T25" s="174">
        <f>O25+'12 družstiev Pretek č. 1'!O25+'12 družstiev Pretek č. 2'!O25+'12 družstiev Pretek č. 3'!O25+'12 družstiev Pretek č. 4'!O25+'12 družstiev Pretek č. 5'!O25</f>
        <v>165</v>
      </c>
      <c r="U25" s="165">
        <f>P25+'12 družstiev Pretek č. 1'!P25+'12 družstiev Pretek č. 2'!P25+'12 družstiev Pretek č. 3'!P25+'12 družstiev Pretek č. 4'!P25+'12 družstiev Pretek č. 5'!P25</f>
        <v>360478</v>
      </c>
      <c r="V25" s="161">
        <f>AZ16</f>
        <v>7</v>
      </c>
      <c r="AF25" s="10"/>
    </row>
    <row r="26" spans="1:52" ht="19.5" customHeight="1" thickBot="1" x14ac:dyDescent="0.25">
      <c r="A26" s="154"/>
      <c r="B26" s="134"/>
      <c r="C26" s="25">
        <v>4</v>
      </c>
      <c r="D26" s="26">
        <v>16694</v>
      </c>
      <c r="E26" s="30">
        <f>IF(ISBLANK(D26),0,IF(ISBLANK(C25),0,IF(E25 = "D",MAX($A$5:$A$28) + 2,AH16)))</f>
        <v>8</v>
      </c>
      <c r="F26" s="25">
        <v>1</v>
      </c>
      <c r="G26" s="26">
        <v>25100</v>
      </c>
      <c r="H26" s="30">
        <f>IF(ISBLANK(G26),0,IF(ISBLANK(F25),0,IF(H25 = "D",MAX($A$5:$A$28) + 2,AL16)))</f>
        <v>6</v>
      </c>
      <c r="I26" s="25">
        <v>2</v>
      </c>
      <c r="J26" s="26">
        <v>17120</v>
      </c>
      <c r="K26" s="30">
        <f>IF(ISBLANK(J26),0,IF(ISBLANK(I25),0,IF(K25 = "D",MAX($A$5:$A$28) + 2,AP16)))</f>
        <v>4</v>
      </c>
      <c r="L26" s="25">
        <v>2</v>
      </c>
      <c r="M26" s="26">
        <v>8060</v>
      </c>
      <c r="N26" s="30">
        <f>IF(ISBLANK(M26),0,IF(ISBLANK(L25),0,IF(N25 = "D",MAX($A$5:$A$28) + 2,AT16)))</f>
        <v>10</v>
      </c>
      <c r="O26" s="164"/>
      <c r="P26" s="166"/>
      <c r="Q26" s="162"/>
      <c r="T26" s="216"/>
      <c r="U26" s="166"/>
      <c r="V26" s="162"/>
      <c r="AF26" s="10"/>
    </row>
    <row r="27" spans="1:52" ht="19.5" customHeight="1" x14ac:dyDescent="0.2">
      <c r="A27" s="153">
        <v>12</v>
      </c>
      <c r="B27" s="133" t="s">
        <v>192</v>
      </c>
      <c r="C27" s="139" t="s">
        <v>195</v>
      </c>
      <c r="D27" s="140"/>
      <c r="E27" s="72"/>
      <c r="F27" s="139" t="s">
        <v>193</v>
      </c>
      <c r="G27" s="140"/>
      <c r="H27" s="72"/>
      <c r="I27" s="139" t="s">
        <v>199</v>
      </c>
      <c r="J27" s="140"/>
      <c r="K27" s="72"/>
      <c r="L27" s="139" t="s">
        <v>194</v>
      </c>
      <c r="M27" s="140"/>
      <c r="N27" s="72"/>
      <c r="O27" s="163">
        <f>SUM(E28+H28+K28+N28)</f>
        <v>35</v>
      </c>
      <c r="P27" s="165">
        <f>SUM(D28+G28+J28+M28)</f>
        <v>48320</v>
      </c>
      <c r="Q27" s="161">
        <f>AD17</f>
        <v>10</v>
      </c>
      <c r="T27" s="174">
        <f>O27+'12 družstiev Pretek č. 1'!O27+'12 družstiev Pretek č. 2'!O27+'12 družstiev Pretek č. 3'!O27+'12 družstiev Pretek č. 4'!O27+'12 družstiev Pretek č. 5'!O27</f>
        <v>154</v>
      </c>
      <c r="U27" s="165">
        <f>P27+'12 družstiev Pretek č. 1'!P27+'12 družstiev Pretek č. 2'!P27+'12 družstiev Pretek č. 3'!P27+'12 družstiev Pretek č. 4'!P27+'12 družstiev Pretek č. 5'!P27</f>
        <v>419527</v>
      </c>
      <c r="V27" s="161">
        <f>AZ17</f>
        <v>6</v>
      </c>
      <c r="AF27" s="10"/>
    </row>
    <row r="28" spans="1:52" ht="19.5" customHeight="1" thickBot="1" x14ac:dyDescent="0.25">
      <c r="A28" s="154"/>
      <c r="B28" s="134"/>
      <c r="C28" s="25">
        <v>1</v>
      </c>
      <c r="D28" s="26">
        <v>14630</v>
      </c>
      <c r="E28" s="30">
        <f>IF(ISBLANK(D28),0,IF(ISBLANK(C27),0,IF(E27 = "D",MAX($A$5:$A$28) + 2,AH17)))</f>
        <v>9</v>
      </c>
      <c r="F28" s="25">
        <v>12</v>
      </c>
      <c r="G28" s="26">
        <v>0</v>
      </c>
      <c r="H28" s="30">
        <f>IF(ISBLANK(G28),0,IF(ISBLANK(F27),0,IF(H27 = "D",MAX($A$5:$A$28) + 2,AL17)))</f>
        <v>13</v>
      </c>
      <c r="I28" s="25">
        <v>6</v>
      </c>
      <c r="J28" s="26">
        <v>3300</v>
      </c>
      <c r="K28" s="30">
        <f>IF(ISBLANK(J28),0,IF(ISBLANK(I27),0,IF(K27 = "D",MAX($A$5:$A$28) + 2,AP17)))</f>
        <v>10</v>
      </c>
      <c r="L28" s="25">
        <v>7</v>
      </c>
      <c r="M28" s="26">
        <v>30390</v>
      </c>
      <c r="N28" s="30">
        <f>IF(ISBLANK(M28),0,IF(ISBLANK(L27),0,IF(N27 = "D",MAX($A$5:$A$28) + 2,AT17)))</f>
        <v>3</v>
      </c>
      <c r="O28" s="164"/>
      <c r="P28" s="166"/>
      <c r="Q28" s="162"/>
      <c r="T28" s="216"/>
      <c r="U28" s="166"/>
      <c r="V28" s="162"/>
      <c r="AF28" s="10"/>
    </row>
    <row r="29" spans="1:52" ht="27.95" customHeight="1" x14ac:dyDescent="0.25">
      <c r="A29" s="215" t="s">
        <v>221</v>
      </c>
      <c r="B29" s="215"/>
      <c r="C29" s="215"/>
      <c r="D29" s="215"/>
      <c r="E29" s="215"/>
      <c r="F29" s="215"/>
      <c r="G29" s="215"/>
      <c r="H29" s="215"/>
      <c r="I29" s="215"/>
      <c r="J29" s="215"/>
      <c r="K29" s="215"/>
      <c r="L29" s="215"/>
      <c r="M29" s="215"/>
      <c r="N29" s="215"/>
      <c r="O29" s="215"/>
      <c r="P29" s="215"/>
      <c r="Q29" s="215"/>
    </row>
    <row r="31" spans="1:52" x14ac:dyDescent="0.2">
      <c r="H31" s="245"/>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phoneticPr fontId="19" type="noConversion"/>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15</vt:i4>
      </vt:variant>
    </vt:vector>
  </HeadingPairs>
  <TitlesOfParts>
    <vt:vector size="3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Konečné poradie po 5. a 6 </vt:lpstr>
      <vt:lpstr>vazne1</vt:lpstr>
      <vt:lpstr>vazne2</vt:lpstr>
      <vt:lpstr>vazne3</vt:lpstr>
      <vt:lpstr>vazne4</vt:lpstr>
      <vt:lpstr>vazne5</vt:lpstr>
      <vt:lpstr>vazne6</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'Konečné poradie po 5. a 6 '!Oblasť_tlače</vt:lpstr>
      <vt:lpstr>'Priebežné poradie po 1. a 2. k.'!Oblasť_tlače</vt:lpstr>
      <vt:lpstr>'Priebežné poradie po 3. a 4 '!Oblasť_tlače</vt:lpstr>
      <vt:lpstr>vazne1!Oblasť_tlače</vt:lpstr>
      <vt:lpstr>vazne2!Oblasť_tlače</vt:lpstr>
      <vt:lpstr>vazne3!Oblasť_tlače</vt:lpstr>
      <vt:lpstr>vazne4!Oblasť_tlače</vt:lpstr>
      <vt:lpstr>vazne5!Oblasť_tlače</vt:lpstr>
      <vt:lpstr>vazne6!Oblasť_tlače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2021-10-03T10:28:33Z</cp:lastPrinted>
  <dcterms:created xsi:type="dcterms:W3CDTF">2006-09-08T20:43:32Z</dcterms:created>
  <dcterms:modified xsi:type="dcterms:W3CDTF">2021-10-05T09:57:38Z</dcterms:modified>
</cp:coreProperties>
</file>